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omments1.xml" ContentType="application/vnd.openxmlformats-officedocument.spreadsheetml.comments+xml"/>
  <Override PartName="/xl/tables/table1.xml" ContentType="application/vnd.openxmlformats-officedocument.spreadsheetml.table+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0"/>
  <workbookPr codeName="ThisWorkbook" defaultThemeVersion="166925"/>
  <mc:AlternateContent xmlns:mc="http://schemas.openxmlformats.org/markup-compatibility/2006">
    <mc:Choice Requires="x15">
      <x15ac:absPath xmlns:x15ac="http://schemas.microsoft.com/office/spreadsheetml/2010/11/ac" url="/Users/peterhenriksson/Downloads/"/>
    </mc:Choice>
  </mc:AlternateContent>
  <xr:revisionPtr revIDLastSave="0" documentId="8_{65748909-C9AF-9C4A-99A1-C754E92F4E4C}" xr6:coauthVersionLast="47" xr6:coauthVersionMax="47" xr10:uidLastSave="{00000000-0000-0000-0000-000000000000}"/>
  <bookViews>
    <workbookView xWindow="0" yWindow="500" windowWidth="28440" windowHeight="16020" activeTab="1" xr2:uid="{F74CD408-FF96-F14F-8259-C0665FC8D06A}"/>
  </bookViews>
  <sheets>
    <sheet name="Intro + metod" sheetId="6" r:id="rId1"/>
    <sheet name="Frontend" sheetId="2" r:id="rId2"/>
    <sheet name="Tabeller" sheetId="5" r:id="rId3"/>
    <sheet name="Backend" sheetId="1" state="hidden" r:id="rId4"/>
    <sheet name="Verkningsgrader" sheetId="3" state="hidden"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7" i="1" l="1"/>
  <c r="B18" i="1"/>
  <c r="D18" i="1" s="1"/>
  <c r="B19" i="1"/>
  <c r="B20" i="1"/>
  <c r="D20" i="1" s="1"/>
  <c r="B21" i="1"/>
  <c r="B22" i="1"/>
  <c r="B23" i="1"/>
  <c r="B24" i="1"/>
  <c r="B16" i="1"/>
  <c r="D19" i="1" l="1"/>
  <c r="D24" i="1"/>
  <c r="D16" i="1" l="1"/>
  <c r="D17" i="1"/>
  <c r="D15" i="1" s="1"/>
  <c r="D21" i="1"/>
  <c r="D22" i="1"/>
  <c r="D23" i="1"/>
  <c r="B15" i="1"/>
  <c r="A28" i="1"/>
  <c r="A29" i="1"/>
  <c r="A30" i="1"/>
  <c r="A31" i="1"/>
  <c r="A32" i="1"/>
  <c r="A33" i="1"/>
  <c r="A34" i="1"/>
  <c r="D5" i="1"/>
  <c r="B11" i="1"/>
  <c r="B10" i="1"/>
  <c r="B9" i="1"/>
  <c r="B8" i="1"/>
  <c r="B7" i="1"/>
  <c r="B6" i="1"/>
  <c r="B5" i="1"/>
  <c r="B4" i="1"/>
  <c r="D22" i="5"/>
  <c r="J24" i="1" s="1"/>
  <c r="B22" i="5"/>
  <c r="I24" i="1" s="1"/>
  <c r="D21" i="5"/>
  <c r="J23" i="1" s="1"/>
  <c r="B21" i="5"/>
  <c r="I23" i="1" s="1"/>
  <c r="D20" i="5"/>
  <c r="J22" i="1" s="1"/>
  <c r="B20" i="5"/>
  <c r="I22" i="1" s="1"/>
  <c r="D19" i="5"/>
  <c r="J21" i="1" s="1"/>
  <c r="B19" i="5"/>
  <c r="I21" i="1" s="1"/>
  <c r="D18" i="5"/>
  <c r="J20" i="1" s="1"/>
  <c r="B18" i="5"/>
  <c r="I20" i="1" s="1"/>
  <c r="D17" i="5"/>
  <c r="J19" i="1" s="1"/>
  <c r="B17" i="5"/>
  <c r="I19" i="1" s="1"/>
  <c r="D16" i="5"/>
  <c r="J18" i="1" s="1"/>
  <c r="B16" i="5"/>
  <c r="I18" i="1" s="1"/>
  <c r="P11" i="5"/>
  <c r="D11" i="5"/>
  <c r="C44" i="1" s="1"/>
  <c r="B11" i="5"/>
  <c r="B44" i="1" s="1"/>
  <c r="P10" i="5"/>
  <c r="D10" i="5"/>
  <c r="B10" i="5"/>
  <c r="B43" i="1" s="1"/>
  <c r="P9" i="5"/>
  <c r="D9" i="5"/>
  <c r="C42" i="1" s="1"/>
  <c r="B9" i="5"/>
  <c r="B42" i="1" s="1"/>
  <c r="P8" i="5"/>
  <c r="D8" i="5"/>
  <c r="B8" i="5"/>
  <c r="B41" i="1" s="1"/>
  <c r="P7" i="5"/>
  <c r="D7" i="5"/>
  <c r="B7" i="5"/>
  <c r="B40" i="1" s="1"/>
  <c r="P6" i="5"/>
  <c r="I39" i="1" s="1"/>
  <c r="D6" i="5"/>
  <c r="B6" i="5"/>
  <c r="B39" i="1" s="1"/>
  <c r="Q5" i="5"/>
  <c r="D11" i="1" s="1"/>
  <c r="P5" i="5"/>
  <c r="O5" i="5"/>
  <c r="D10" i="1" s="1"/>
  <c r="M5" i="5"/>
  <c r="D9" i="1" s="1"/>
  <c r="K5" i="5"/>
  <c r="D8" i="1" s="1"/>
  <c r="I5" i="5"/>
  <c r="D7" i="1" s="1"/>
  <c r="G5" i="5"/>
  <c r="D6" i="1" s="1"/>
  <c r="D5" i="5"/>
  <c r="B5" i="5"/>
  <c r="C10" i="2"/>
  <c r="E16" i="5" l="1"/>
  <c r="E17" i="5"/>
  <c r="E18" i="5"/>
  <c r="E21" i="5"/>
  <c r="E22" i="5"/>
  <c r="C55" i="1" s="1"/>
  <c r="E19" i="5"/>
  <c r="E20" i="5"/>
  <c r="F8" i="5"/>
  <c r="D41" i="1" s="1"/>
  <c r="I38" i="1"/>
  <c r="I49" i="1" s="1"/>
  <c r="F5" i="5"/>
  <c r="I43" i="1"/>
  <c r="F10" i="5"/>
  <c r="D43" i="1" s="1"/>
  <c r="I41" i="1"/>
  <c r="I42" i="1"/>
  <c r="F9" i="5"/>
  <c r="D42" i="1" s="1"/>
  <c r="I44" i="1"/>
  <c r="F11" i="5"/>
  <c r="D44" i="1" s="1"/>
  <c r="I40" i="1"/>
  <c r="F7" i="5"/>
  <c r="D40" i="1" s="1"/>
  <c r="C34" i="1"/>
  <c r="C29" i="1"/>
  <c r="C28" i="1"/>
  <c r="E28" i="1" s="1"/>
  <c r="F28" i="1" s="1"/>
  <c r="C30" i="1"/>
  <c r="C33" i="1"/>
  <c r="C15" i="1"/>
  <c r="C17" i="1"/>
  <c r="C18" i="1"/>
  <c r="C22" i="1"/>
  <c r="C23" i="1"/>
  <c r="C24" i="1"/>
  <c r="C19" i="1"/>
  <c r="C20" i="1"/>
  <c r="C21" i="1"/>
  <c r="C16" i="1"/>
  <c r="D32" i="1"/>
  <c r="D31" i="1"/>
  <c r="E24" i="1"/>
  <c r="C11" i="5" s="1"/>
  <c r="E11" i="5" s="1"/>
  <c r="E15" i="1"/>
  <c r="I50" i="1"/>
  <c r="E16" i="1"/>
  <c r="B38" i="1"/>
  <c r="D34" i="1"/>
  <c r="C31" i="1"/>
  <c r="E18" i="1"/>
  <c r="C5" i="5" s="1"/>
  <c r="D33" i="1"/>
  <c r="E23" i="1"/>
  <c r="C10" i="5" s="1"/>
  <c r="E10" i="5" s="1"/>
  <c r="E22" i="1"/>
  <c r="C9" i="5" s="1"/>
  <c r="C32" i="1"/>
  <c r="E21" i="1"/>
  <c r="C8" i="5" s="1"/>
  <c r="E20" i="1"/>
  <c r="C7" i="5" s="1"/>
  <c r="E19" i="1"/>
  <c r="C6" i="5" s="1"/>
  <c r="E17" i="1"/>
  <c r="D30" i="1"/>
  <c r="D29" i="1"/>
  <c r="D28" i="1"/>
  <c r="C21" i="5"/>
  <c r="B54" i="1" s="1"/>
  <c r="C16" i="5"/>
  <c r="C17" i="5"/>
  <c r="B50" i="1" s="1"/>
  <c r="F6" i="5"/>
  <c r="D39" i="1" s="1"/>
  <c r="C39" i="1"/>
  <c r="C40" i="1"/>
  <c r="C41" i="1"/>
  <c r="D12" i="5"/>
  <c r="C43" i="1"/>
  <c r="C38" i="1"/>
  <c r="C20" i="5"/>
  <c r="C18" i="5"/>
  <c r="C22" i="5"/>
  <c r="C19" i="5"/>
  <c r="P12" i="5"/>
  <c r="B12" i="5"/>
  <c r="I6" i="3"/>
  <c r="I7" i="3"/>
  <c r="I8" i="3"/>
  <c r="I9" i="3"/>
  <c r="I10" i="3"/>
  <c r="I5" i="3"/>
  <c r="H6" i="3"/>
  <c r="H7" i="3"/>
  <c r="H8" i="3"/>
  <c r="H9" i="3"/>
  <c r="H10" i="3"/>
  <c r="H5" i="3"/>
  <c r="O14" i="3"/>
  <c r="W14" i="3" s="1"/>
  <c r="O11" i="3"/>
  <c r="W11" i="3" s="1"/>
  <c r="O9" i="3"/>
  <c r="W9" i="3" s="1"/>
  <c r="O7" i="3"/>
  <c r="W7" i="3" s="1"/>
  <c r="D10" i="2"/>
  <c r="B10" i="2"/>
  <c r="C49" i="1" l="1"/>
  <c r="E33" i="1"/>
  <c r="F33" i="1" s="1"/>
  <c r="I54" i="1"/>
  <c r="D38" i="1"/>
  <c r="D49" i="1" s="1"/>
  <c r="H5" i="5"/>
  <c r="J5" i="5" s="1"/>
  <c r="L5" i="5" s="1"/>
  <c r="E30" i="1"/>
  <c r="F30" i="1" s="1"/>
  <c r="C50" i="1"/>
  <c r="I55" i="1"/>
  <c r="E34" i="1"/>
  <c r="F34" i="1" s="1"/>
  <c r="E29" i="1"/>
  <c r="F29" i="1" s="1"/>
  <c r="E31" i="1"/>
  <c r="F31" i="1" s="1"/>
  <c r="E32" i="1"/>
  <c r="F32" i="1" s="1"/>
  <c r="I53" i="1"/>
  <c r="E23" i="5"/>
  <c r="I51" i="1"/>
  <c r="C12" i="5"/>
  <c r="I52" i="1"/>
  <c r="B49" i="1"/>
  <c r="B55" i="1"/>
  <c r="D53" i="1"/>
  <c r="C51" i="1"/>
  <c r="C53" i="1"/>
  <c r="B51" i="1"/>
  <c r="B52" i="1"/>
  <c r="B53" i="1"/>
  <c r="D54" i="1"/>
  <c r="C54" i="1"/>
  <c r="D52" i="1"/>
  <c r="C52" i="1"/>
  <c r="D51" i="1"/>
  <c r="D50" i="1"/>
  <c r="D55" i="1"/>
  <c r="H11" i="5"/>
  <c r="E44" i="1" s="1"/>
  <c r="E55" i="1" s="1"/>
  <c r="H8" i="5"/>
  <c r="E41" i="1" s="1"/>
  <c r="E52" i="1" s="1"/>
  <c r="H6" i="5"/>
  <c r="E39" i="1" s="1"/>
  <c r="E50" i="1" s="1"/>
  <c r="H10" i="5"/>
  <c r="E43" i="1" s="1"/>
  <c r="E54" i="1" s="1"/>
  <c r="H7" i="5"/>
  <c r="E40" i="1" s="1"/>
  <c r="E51" i="1" s="1"/>
  <c r="H9" i="5"/>
  <c r="E42" i="1" s="1"/>
  <c r="E53" i="1" s="1"/>
  <c r="F12" i="5"/>
  <c r="Q7" i="3"/>
  <c r="Q14" i="3"/>
  <c r="R7" i="3"/>
  <c r="R14" i="3"/>
  <c r="S7" i="3"/>
  <c r="S11" i="3"/>
  <c r="S14" i="3"/>
  <c r="T7" i="3"/>
  <c r="T9" i="3"/>
  <c r="T11" i="3"/>
  <c r="T14" i="3"/>
  <c r="Q9" i="3"/>
  <c r="R9" i="3"/>
  <c r="R11" i="3"/>
  <c r="S9" i="3"/>
  <c r="U7" i="3"/>
  <c r="U9" i="3"/>
  <c r="U11" i="3"/>
  <c r="U14" i="3"/>
  <c r="Q11" i="3"/>
  <c r="V7" i="3"/>
  <c r="V9" i="3"/>
  <c r="V11" i="3"/>
  <c r="V14" i="3"/>
  <c r="E38" i="1" l="1"/>
  <c r="E49" i="1" s="1"/>
  <c r="C56" i="1"/>
  <c r="B56" i="1"/>
  <c r="J6" i="5"/>
  <c r="F39" i="1" s="1"/>
  <c r="F50" i="1" s="1"/>
  <c r="J7" i="5"/>
  <c r="F40" i="1" s="1"/>
  <c r="F51" i="1" s="1"/>
  <c r="F38" i="1"/>
  <c r="F49" i="1" s="1"/>
  <c r="J10" i="5"/>
  <c r="F43" i="1" s="1"/>
  <c r="F54" i="1" s="1"/>
  <c r="J11" i="5"/>
  <c r="F44" i="1" s="1"/>
  <c r="F55" i="1" s="1"/>
  <c r="J8" i="5"/>
  <c r="F41" i="1" s="1"/>
  <c r="F52" i="1" s="1"/>
  <c r="E9" i="5"/>
  <c r="O9" i="5"/>
  <c r="G9" i="5"/>
  <c r="M9" i="5"/>
  <c r="K9" i="5"/>
  <c r="I9" i="5"/>
  <c r="Q9" i="5"/>
  <c r="O6" i="5"/>
  <c r="M6" i="5"/>
  <c r="E6" i="5"/>
  <c r="G6" i="5"/>
  <c r="I6" i="5"/>
  <c r="K6" i="5"/>
  <c r="Q6" i="5"/>
  <c r="G10" i="5"/>
  <c r="Q10" i="5"/>
  <c r="O10" i="5"/>
  <c r="K10" i="5"/>
  <c r="M10" i="5"/>
  <c r="I10" i="5"/>
  <c r="K8" i="5"/>
  <c r="E8" i="5"/>
  <c r="G8" i="5"/>
  <c r="O8" i="5"/>
  <c r="I8" i="5"/>
  <c r="M8" i="5"/>
  <c r="Q8" i="5"/>
  <c r="M11" i="5"/>
  <c r="O11" i="5"/>
  <c r="K11" i="5"/>
  <c r="Q11" i="5"/>
  <c r="I11" i="5"/>
  <c r="G11" i="5"/>
  <c r="K7" i="5"/>
  <c r="E7" i="5"/>
  <c r="I7" i="5"/>
  <c r="Q7" i="5"/>
  <c r="G7" i="5"/>
  <c r="M7" i="5"/>
  <c r="O7" i="5"/>
  <c r="D4" i="1"/>
  <c r="J9" i="5"/>
  <c r="F42" i="1" s="1"/>
  <c r="F53" i="1" s="1"/>
  <c r="H12" i="5"/>
  <c r="I56" i="1"/>
  <c r="C57" i="1" l="1"/>
  <c r="C12" i="2"/>
  <c r="G12" i="5"/>
  <c r="C6" i="1" s="1"/>
  <c r="E12" i="5"/>
  <c r="C11" i="2" s="1"/>
  <c r="L6" i="5"/>
  <c r="G39" i="1" s="1"/>
  <c r="G50" i="1" s="1"/>
  <c r="G38" i="1"/>
  <c r="G49" i="1" s="1"/>
  <c r="L7" i="5"/>
  <c r="G40" i="1" s="1"/>
  <c r="G51" i="1" s="1"/>
  <c r="L10" i="5"/>
  <c r="G43" i="1" s="1"/>
  <c r="G54" i="1" s="1"/>
  <c r="L11" i="5"/>
  <c r="G44" i="1" s="1"/>
  <c r="G55" i="1" s="1"/>
  <c r="L8" i="5"/>
  <c r="G41" i="1" s="1"/>
  <c r="G52" i="1" s="1"/>
  <c r="Q12" i="5"/>
  <c r="I12" i="5"/>
  <c r="C7" i="1" s="1"/>
  <c r="C4" i="1"/>
  <c r="B11" i="2"/>
  <c r="L9" i="5"/>
  <c r="G42" i="1" s="1"/>
  <c r="G53" i="1" s="1"/>
  <c r="J12" i="5"/>
  <c r="K12" i="5"/>
  <c r="C8" i="1" s="1"/>
  <c r="B57" i="1"/>
  <c r="B12" i="2" s="1"/>
  <c r="N6" i="5" l="1"/>
  <c r="H39" i="1" s="1"/>
  <c r="H50" i="1" s="1"/>
  <c r="N7" i="5"/>
  <c r="H40" i="1" s="1"/>
  <c r="H51" i="1" s="1"/>
  <c r="N10" i="5"/>
  <c r="H43" i="1" s="1"/>
  <c r="H54" i="1" s="1"/>
  <c r="N5" i="5"/>
  <c r="H38" i="1" s="1"/>
  <c r="H49" i="1" s="1"/>
  <c r="N8" i="5"/>
  <c r="H41" i="1" s="1"/>
  <c r="H52" i="1" s="1"/>
  <c r="N11" i="5"/>
  <c r="H44" i="1" s="1"/>
  <c r="H55" i="1" s="1"/>
  <c r="C11" i="1"/>
  <c r="D11" i="2"/>
  <c r="C5" i="1"/>
  <c r="N9" i="5"/>
  <c r="H42" i="1" s="1"/>
  <c r="H53" i="1" s="1"/>
  <c r="L12" i="5"/>
  <c r="M12" i="5"/>
  <c r="C9" i="1" s="1"/>
  <c r="I57" i="1"/>
  <c r="D56" i="1"/>
  <c r="D57" i="1" s="1"/>
  <c r="O12" i="5" l="1"/>
  <c r="C10" i="1" s="1"/>
  <c r="N12" i="5"/>
  <c r="E56" i="1"/>
  <c r="E57" i="1" s="1"/>
  <c r="F56" i="1" l="1"/>
  <c r="F57" i="1" s="1"/>
  <c r="G56" i="1" l="1"/>
  <c r="G57" i="1" s="1"/>
  <c r="H56" i="1"/>
  <c r="H5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Sebastian Carlshamre</author>
  </authors>
  <commentList>
    <comment ref="A27" authorId="0" shapeId="0" xr:uid="{11849295-3EF7-439F-93CD-30200F64ABF5}">
      <text>
        <r>
          <rPr>
            <sz val="9"/>
            <color indexed="81"/>
            <rFont val="Tahoma"/>
            <family val="2"/>
          </rPr>
          <t>Ej reduktionsplikt</t>
        </r>
      </text>
    </comment>
    <comment ref="A28" authorId="0" shapeId="0" xr:uid="{EB027091-F61B-4051-B979-D456E812625D}">
      <text>
        <r>
          <rPr>
            <sz val="9"/>
            <color indexed="81"/>
            <rFont val="Tahoma"/>
            <family val="2"/>
          </rPr>
          <t>Ej reduktionsplikt</t>
        </r>
      </text>
    </comment>
    <comment ref="A31" authorId="0" shapeId="0" xr:uid="{1CD050CD-DCFC-46E6-A294-9529E7FEEAFF}">
      <text>
        <r>
          <rPr>
            <sz val="9"/>
            <color indexed="81"/>
            <rFont val="Tahoma"/>
            <family val="2"/>
          </rPr>
          <t>Används för RME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tc={08A61DDD-CE00-4AE4-9847-41C82BB8F337}</author>
    <author>tc={F46282F0-A3A8-4EAE-B8C3-2BBDC1F8164D}</author>
    <author>tc={A52C2337-7A89-4D68-B21F-555E08D4723C}</author>
  </authors>
  <commentList>
    <comment ref="A16" authorId="0" shapeId="0" xr:uid="{08A61DDD-CE00-4AE4-9847-41C82BB8F337}">
      <text>
        <t>[Trådad kommentar]
I din version av Excel kan du läsa den här trådade kommentaren, men eventuella ändringar i den tas bort om filen öppnas i en senare version av Excel. Läs mer: https://go.microsoft.com/fwlink/?linkid=870924
Kommentar:
    Ej reduktionsplikt</t>
      </text>
    </comment>
    <comment ref="A17" authorId="1" shapeId="0" xr:uid="{F46282F0-A3A8-4EAE-B8C3-2BBDC1F8164D}">
      <text>
        <t>[Trådad kommentar]
I din version av Excel kan du läsa den här trådade kommentaren, men eventuella ändringar i den tas bort om filen öppnas i en senare version av Excel. Läs mer: https://go.microsoft.com/fwlink/?linkid=870924
Kommentar:
    Ej reduktionsplikt</t>
      </text>
    </comment>
    <comment ref="A20" authorId="2" shapeId="0" xr:uid="{A52C2337-7A89-4D68-B21F-555E08D4723C}">
      <text>
        <t>[Trådad kommentar]
I din version av Excel kan du läsa den här trådade kommentaren, men eventuella ändringar i den tas bort om filen öppnas i en senare version av Excel. Läs mer: https://go.microsoft.com/fwlink/?linkid=870924
Kommentar:
    Använder FAME100 för RME</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tc={43183EC0-E614-44F9-9123-0A80BFAE3610}</author>
    <author>tc={1B72C80A-66D8-46F3-957C-DFABB6E7C22D}</author>
    <author>tc={D7106F7E-FA75-4EE3-ABF8-5A4343A2C1F5}</author>
  </authors>
  <commentList>
    <comment ref="Q5" authorId="0" shapeId="0" xr:uid="{43183EC0-E614-44F9-9123-0A80BFAE3610}">
      <text>
        <t>[Trådad kommentar]
I din version av Excel kan du läsa den här trådade kommentaren, men eventuella ändringar i den tas bort om filen öppnas i en senare version av Excel. Läs mer: https://go.microsoft.com/fwlink/?linkid=870924
Kommentar:
    Ej reduktionsplikt</t>
      </text>
    </comment>
    <comment ref="R5" authorId="1" shapeId="0" xr:uid="{1B72C80A-66D8-46F3-957C-DFABB6E7C22D}">
      <text>
        <t>[Trådad kommentar]
I din version av Excel kan du läsa den här trådade kommentaren, men eventuella ändringar i den tas bort om filen öppnas i en senare version av Excel. Läs mer: https://go.microsoft.com/fwlink/?linkid=870924
Kommentar:
    Ej reduktionsplikt</t>
      </text>
    </comment>
    <comment ref="M6" authorId="2" shapeId="0" xr:uid="{D7106F7E-FA75-4EE3-ABF8-5A4343A2C1F5}">
      <text>
        <t>[Trådad kommentar]
I din version av Excel kan du läsa den här trådade kommentaren, men eventuella ändringar i den tas bort om filen öppnas i en senare version av Excel. Läs mer: https://go.microsoft.com/fwlink/?linkid=870924
Kommentar:
    MJ/tonkm för dieseldrift, tar inte hänsyn till om verkningsgraden sjunker för andra bränslen</t>
      </text>
    </comment>
  </commentList>
</comments>
</file>

<file path=xl/sharedStrings.xml><?xml version="1.0" encoding="utf-8"?>
<sst xmlns="http://schemas.openxmlformats.org/spreadsheetml/2006/main" count="234" uniqueCount="135">
  <si>
    <t>Diesel MK1</t>
  </si>
  <si>
    <t>Diesel MK3</t>
  </si>
  <si>
    <t>Diesel reduktionspliktig</t>
  </si>
  <si>
    <t>HVO</t>
  </si>
  <si>
    <t>RME</t>
  </si>
  <si>
    <t>CBG</t>
  </si>
  <si>
    <t>LBG</t>
  </si>
  <si>
    <t>ED95</t>
  </si>
  <si>
    <t>El</t>
  </si>
  <si>
    <t>Andelen av transportarbetet</t>
  </si>
  <si>
    <t>Reduktion WTW</t>
  </si>
  <si>
    <t>kr/(liter,kg,kWh)</t>
  </si>
  <si>
    <t>kWh/ (liter,kg,kWh)</t>
  </si>
  <si>
    <t>Diesel</t>
  </si>
  <si>
    <t>https://drivkraftsverige.se/app/uploads/2023/05/Berakningsfaktorer-2023-05-05.pdf</t>
  </si>
  <si>
    <t>år</t>
  </si>
  <si>
    <t>100% Gamla reduktionsplikten</t>
  </si>
  <si>
    <t>Egen reduktion</t>
  </si>
  <si>
    <t>100% Nya reduktionsplikten</t>
  </si>
  <si>
    <t>Totalkostnad över tid jmf med totalpris 2023</t>
  </si>
  <si>
    <t>Emissionsfaktorer g CO2e/MJ WTT</t>
  </si>
  <si>
    <t>Bränslen/År</t>
  </si>
  <si>
    <t>Reduktion jmf med:</t>
  </si>
  <si>
    <t>reduktionsdiesel</t>
  </si>
  <si>
    <t>HVO100</t>
  </si>
  <si>
    <t>FAME100</t>
  </si>
  <si>
    <t>Biogas (CBG?)</t>
  </si>
  <si>
    <t>LNG/LBG (kg)</t>
  </si>
  <si>
    <t>total</t>
  </si>
  <si>
    <t>Andel av 2023-kostnad</t>
  </si>
  <si>
    <t>WTW Klimatpåverkan [kg C02]</t>
  </si>
  <si>
    <t>Energianvändning [kWh]</t>
  </si>
  <si>
    <t>Bränslekostnad [SEK]</t>
  </si>
  <si>
    <t>Bensin</t>
  </si>
  <si>
    <t>liter</t>
  </si>
  <si>
    <t>Drivmedel</t>
  </si>
  <si>
    <t>MJ/tonkm</t>
  </si>
  <si>
    <t>Snitt per typ</t>
  </si>
  <si>
    <t>g C02e/MJ</t>
  </si>
  <si>
    <t>E85</t>
  </si>
  <si>
    <t>Rigid truck &lt;7,5t</t>
  </si>
  <si>
    <t>liten</t>
  </si>
  <si>
    <t>Fordonsgas</t>
  </si>
  <si>
    <t>kg</t>
  </si>
  <si>
    <t>Rigid truck 7,5-12t</t>
  </si>
  <si>
    <t>EI</t>
  </si>
  <si>
    <t>kWh</t>
  </si>
  <si>
    <t>Rigid truck 12-14t</t>
  </si>
  <si>
    <t>medel</t>
  </si>
  <si>
    <t>HVOIOO</t>
  </si>
  <si>
    <t>Rigid truck 14-20t</t>
  </si>
  <si>
    <t>FAMEIOO</t>
  </si>
  <si>
    <t>Rigid truck 20-26t</t>
  </si>
  <si>
    <t>tung</t>
  </si>
  <si>
    <t>Truck with trailer 14-20t</t>
  </si>
  <si>
    <t>Truck with trailer 20-28t</t>
  </si>
  <si>
    <t>bulk</t>
  </si>
  <si>
    <t xml:space="preserve"> på station,  per liter (gas i kg)</t>
  </si>
  <si>
    <t>Truck with trailer 28-34t</t>
  </si>
  <si>
    <t>med släp</t>
  </si>
  <si>
    <t>kr/m3</t>
  </si>
  <si>
    <t>Truck with trailer 34-40t</t>
  </si>
  <si>
    <t>Truck with trailer 40-50t</t>
  </si>
  <si>
    <t>Truck with trailer 50-60t</t>
  </si>
  <si>
    <t>Nuvarande priser</t>
  </si>
  <si>
    <t>Andel av transportarbetet kort sikt, 2024</t>
  </si>
  <si>
    <t>Andel av transportarbetet lång sikt, 2030</t>
  </si>
  <si>
    <t>Andel av transportarbetet nuläge, 2023</t>
  </si>
  <si>
    <t>Total reduktion</t>
  </si>
  <si>
    <t>Kostnad jämfört mot nuläge</t>
  </si>
  <si>
    <t>Enhet</t>
  </si>
  <si>
    <t>kr/liter</t>
  </si>
  <si>
    <t>kr/kg</t>
  </si>
  <si>
    <t>kr/kWh</t>
  </si>
  <si>
    <t>SEK/kWh</t>
  </si>
  <si>
    <t>Skillnad mot besin</t>
  </si>
  <si>
    <t>Prognos kr/(liter,kg,kWh)</t>
  </si>
  <si>
    <t>Verkningsgrad (kWh transportarbete/ kWh tankat)</t>
  </si>
  <si>
    <t>MJ/ (liter,kg,kWh)</t>
  </si>
  <si>
    <t>2023 kr/1000tonkm</t>
  </si>
  <si>
    <t>2024 kr/1000tonkm</t>
  </si>
  <si>
    <t>https://publications.jrc.ec.europa.eu/repository/bitstream/JRC117564/jec_ttw_v5_hdv_117564_final.pdf</t>
  </si>
  <si>
    <t>https://www.sciencedirect.com/science/article/pii/S0306261920309752#b0020</t>
  </si>
  <si>
    <t>https://enveurope.springeropen.com/articles/10.1186/s12302-020-00307-8</t>
  </si>
  <si>
    <t>Emissionsfaktorer:</t>
  </si>
  <si>
    <t>https://www.energimyndigheten.se/fornybart/hallbarhetskriterier/drivmedelslagen/vaxthusgasutslapp/</t>
  </si>
  <si>
    <t>emissionsfaktor</t>
  </si>
  <si>
    <t>Energiinnehåll:</t>
  </si>
  <si>
    <t>Andel av transportarbetet som utförs med respektive drivmedel i nuläget</t>
  </si>
  <si>
    <t>Uppskattad andel av transportarbetet som utförs med respektive drivmedel på kort sikt, till 2024</t>
  </si>
  <si>
    <t>Uppskattad andel av transportarbetet som utförs med respektive drivmedel på lång sikt, till 2030</t>
  </si>
  <si>
    <t>Uppskattning pris 2024</t>
  </si>
  <si>
    <t>Andelar av transportarbete</t>
  </si>
  <si>
    <t>2023 Pris per transportarbete jämfört med Diesel</t>
  </si>
  <si>
    <t>Vägt prisindex jämfört med 2023</t>
  </si>
  <si>
    <t>Indata Drivmedelspriser</t>
  </si>
  <si>
    <t>Indata Transportarbete</t>
  </si>
  <si>
    <t>Intro</t>
  </si>
  <si>
    <t>Metod</t>
  </si>
  <si>
    <t>jämförelse med de satta verkningsgraderna</t>
  </si>
  <si>
    <t xml:space="preserve">Alternativt räknesätt verkningsgrad baserat på: </t>
  </si>
  <si>
    <t>Verkningsgrader för respektive bränsle i tunga fordon:</t>
  </si>
  <si>
    <t>Viktad reduktion</t>
  </si>
  <si>
    <t>Reduktion</t>
  </si>
  <si>
    <t>Kostnad</t>
  </si>
  <si>
    <t>Diesel (kr/liter)</t>
  </si>
  <si>
    <t>HVO (kr/liter)</t>
  </si>
  <si>
    <t>RME (kr/liter)</t>
  </si>
  <si>
    <t>CBG (kr/kg)</t>
  </si>
  <si>
    <t>LBG (kr/kg)</t>
  </si>
  <si>
    <t>ED95 (kr/liter)</t>
  </si>
  <si>
    <t>El (kr/kWh)</t>
  </si>
  <si>
    <t>Diesel enl gammal reduktionsplikt</t>
  </si>
  <si>
    <t>Modellen beräknar också skillnaden i total kostnad per utfört transportarbete för den angivna bränslemixen. För att kunna basera beräkningarna på era aktuella drivmedelspriser kan ni fylla i dem under "Indata drivmedelspriser". Nuvarande priser är de som används för beräkningar 2023, i "Uppskattning priser 2024" kan ni fylla i era egna prognoser för priser 2024 och se hur det påverkar kostnadsförändringen.</t>
  </si>
  <si>
    <t xml:space="preserve">I den här excelmodellen kan ni som transportörer uppskatta utsläppsreduktionen över tid baserat på hur stor del av ert transportarbete (tex mätt i tonkm) som utförs av respektive drivmedel. Genom att mata in data i de gröna fälten under "Indata Transportarbete":  </t>
  </si>
  <si>
    <t xml:space="preserve">I graferna som genereras visas den beräknade egna reduktionen som en grön linje och jämförs med: </t>
  </si>
  <si>
    <t>En grå streckad linje som visar reduktionen om samma transportarbete skulle utföras med reduktionspliktig diesel enligt den gamla reduktionsplikten (30,5%-66% för perioden 2023-2030)</t>
  </si>
  <si>
    <t xml:space="preserve">En orange linje för reduktionen om samma transportarbete skulle utföras enbart med reduktionspliktig diesel enligt den nya reduktionsplikten (6% från 2024). </t>
  </si>
  <si>
    <t>2023 kr/kWh transportarbete</t>
  </si>
  <si>
    <t>2024 kr/ kWh transportarbete</t>
  </si>
  <si>
    <t>Syntes av marknadsunersökning, ersätt gärna med priserna ni själva faktiskt betalar för en mer träffsäker kostnadsuppskattning.</t>
  </si>
  <si>
    <t>Priser:</t>
  </si>
  <si>
    <t>Till graf</t>
  </si>
  <si>
    <t>Beräkna emissionsfaktor per transportarbete</t>
  </si>
  <si>
    <t>Emission per MJ transportarbete</t>
  </si>
  <si>
    <t>Emissionsfaktorer</t>
  </si>
  <si>
    <t>Emissionfaktor för reduktionsdiesel är beräknad så att drivmedlet ger en reduktion som krävdes under 2023</t>
  </si>
  <si>
    <t>tCO2e/MJ</t>
  </si>
  <si>
    <t>Källor</t>
  </si>
  <si>
    <t>Emissionsfaktorerna hämtas från bladet "Tabeller". I det gula fälet är det möjligt att fylla i egna emissionsfaktorer för sitt specifika bränsle, tex från hållbarhetsbeskeded från erdrivmedelsleverantör.</t>
  </si>
  <si>
    <t>Modellen interpolerar linjärt fördelningen av drivmedel mellan åren 2024 och 2030 som matas in av användaren. Det dock är möjligt för användaren att själv skriva över fördelningen under dessa år om man önskar något annat än en linjär övergång. Det går att göra i de gula fälten i tabellerna för Reduktion i fliken "Tabeller".</t>
  </si>
  <si>
    <r>
      <rPr>
        <b/>
        <sz val="12"/>
        <color theme="1"/>
        <rFont val="Calibri"/>
        <family val="2"/>
        <scheme val="minor"/>
      </rPr>
      <t>Reduktion</t>
    </r>
    <r>
      <rPr>
        <sz val="12"/>
        <color theme="1"/>
        <rFont val="Calibri"/>
        <family val="2"/>
        <scheme val="minor"/>
      </rPr>
      <t xml:space="preserve">
Modellen tar avstamp i Energimyndighetens emissionsfaktorer per energiinnehåll för respektive drivmedel. Emissionsfaktorerna divideras med genomsnittliga verkningsgrader för respektive bränsle för att beräkna en emissionsfaktor för det utförda transportarbetet. Baserat på de emissionsfaktorerna beräknas utsläppsreduktionen per utfört transportarbete jämfört med ren diesel (MK3). </t>
    </r>
  </si>
  <si>
    <r>
      <rPr>
        <b/>
        <sz val="12"/>
        <color theme="1"/>
        <rFont val="Calibri"/>
        <family val="2"/>
        <scheme val="minor"/>
      </rPr>
      <t>Kostnad</t>
    </r>
    <r>
      <rPr>
        <sz val="12"/>
        <color theme="1"/>
        <rFont val="Calibri"/>
        <family val="2"/>
        <scheme val="minor"/>
      </rPr>
      <t xml:space="preserve">
För att beräkna kostnaden för bränslemixen 2024 relativt 2023 så används energiinnehållet per tankad enhet tillsammans med verkningsgrader för respektive bränsle, för att beräkna kostnaden per utfört transportarbete för respektive drivmedel relativt diesel. På samma sätt som för emissioner multipliceras sedan den relativa kostnaden per transportarbete med andelen transportarbete utfört med det drivmedlet, resultaten för respektive drivmedel summeras och jämförs med motsvarande resultat för 2023, vilket ger ett index som talar om vad kostnaden blir 2024 i procent av kostnaden 2023.</t>
    </r>
  </si>
  <si>
    <t>När användaren fyller i sina uppskattningar för vilka andelar av transportarbetet som ska utföras av respektive drivmedel för åren 2023, 2024 och 2030 så interpolerar modellen själv värdena mellan åren 2024 och 2030, detta för att förenkla inmatningsarbetet för användaren. Genom att för varje år multiplicera reduktionen per transportarbete för respektive drivmedel med andelen transportarbete som ska utföras med det drivmedlet, och sedan summera resultatet för samtliga drivmedel så beräknas den viktade reduktionen för den givna drivmedelsmixen det året. Den beräknade egna reduktionen är alltså utsläppsreduktionen när den egna bränslemixen jämfört med om samma transportarbete skulle utföras med ren diesel.</t>
  </si>
  <si>
    <t>2024 Pris per transportarbete jämfört med 2023-Diesel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</si>
</sst>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
    <numFmt numFmtId="166" formatCode="0.000"/>
    <numFmt numFmtId="167" formatCode="0.00000%"/>
    <numFmt numFmtId="168" formatCode="0.0000000%"/>
  </numFmts>
  <fonts count="11" x14ac:knownFonts="1">
    <font>
      <sz val="12"/>
      <color theme="1"/>
      <name val="Calibri"/>
      <family val="2"/>
      <scheme val="minor"/>
    </font>
    <font>
      <sz val="12"/>
      <color theme="1"/>
      <name val="Calibri"/>
      <family val="2"/>
      <scheme val="minor"/>
    </font>
    <font>
      <b/>
      <sz val="12"/>
      <color theme="1"/>
      <name val="Calibri"/>
      <family val="2"/>
      <scheme val="minor"/>
    </font>
    <font>
      <i/>
      <sz val="11"/>
      <color rgb="FF000000"/>
      <name val="Calibri"/>
      <family val="2"/>
      <scheme val="minor"/>
    </font>
    <font>
      <i/>
      <sz val="12"/>
      <color theme="1"/>
      <name val="Calibri"/>
      <family val="2"/>
      <scheme val="minor"/>
    </font>
    <font>
      <b/>
      <sz val="11"/>
      <color rgb="FF3F3F3F"/>
      <name val="Calibri"/>
      <family val="2"/>
      <scheme val="minor"/>
    </font>
    <font>
      <u/>
      <sz val="12"/>
      <color theme="10"/>
      <name val="Calibri"/>
      <family val="2"/>
      <scheme val="minor"/>
    </font>
    <font>
      <b/>
      <sz val="14"/>
      <color theme="1"/>
      <name val="Calibri"/>
      <family val="2"/>
      <scheme val="minor"/>
    </font>
    <font>
      <sz val="11"/>
      <color rgb="FF9C5700"/>
      <name val="Calibri"/>
      <family val="2"/>
      <scheme val="minor"/>
    </font>
    <font>
      <b/>
      <sz val="16"/>
      <color theme="1"/>
      <name val="Calibri"/>
      <family val="2"/>
      <scheme val="minor"/>
    </font>
    <font>
      <sz val="9"/>
      <color indexed="81"/>
      <name val="Tahoma"/>
      <family val="2"/>
    </font>
  </fonts>
  <fills count="7">
    <fill>
      <patternFill patternType="none"/>
    </fill>
    <fill>
      <patternFill patternType="gray125"/>
    </fill>
    <fill>
      <patternFill patternType="solid">
        <fgColor theme="9" tint="0.79998168889431442"/>
        <bgColor indexed="64"/>
      </patternFill>
    </fill>
    <fill>
      <patternFill patternType="solid">
        <fgColor rgb="FFDDEBF7"/>
        <bgColor rgb="FF000000"/>
      </patternFill>
    </fill>
    <fill>
      <patternFill patternType="solid">
        <fgColor rgb="FFF2F2F2"/>
      </patternFill>
    </fill>
    <fill>
      <patternFill patternType="solid">
        <fgColor rgb="FFFFEB9C"/>
      </patternFill>
    </fill>
    <fill>
      <patternFill patternType="solid">
        <fgColor theme="0"/>
        <bgColor indexed="64"/>
      </patternFill>
    </fill>
  </fills>
  <borders count="1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rgb="FF3F3F3F"/>
      </left>
      <right style="thin">
        <color rgb="FF3F3F3F"/>
      </right>
      <top style="thin">
        <color rgb="FF3F3F3F"/>
      </top>
      <bottom style="thin">
        <color indexed="64"/>
      </bottom>
      <diagonal/>
    </border>
    <border>
      <left style="thin">
        <color rgb="FF3F3F3F"/>
      </left>
      <right style="thin">
        <color indexed="64"/>
      </right>
      <top style="thin">
        <color rgb="FF3F3F3F"/>
      </top>
      <bottom style="thin">
        <color indexed="64"/>
      </bottom>
      <diagonal/>
    </border>
    <border>
      <left/>
      <right/>
      <top style="thin">
        <color indexed="64"/>
      </top>
      <bottom style="thin">
        <color indexed="64"/>
      </bottom>
      <diagonal/>
    </border>
  </borders>
  <cellStyleXfs count="5">
    <xf numFmtId="0" fontId="0" fillId="0" borderId="0"/>
    <xf numFmtId="9" fontId="1" fillId="0" borderId="0" applyFont="0" applyFill="0" applyBorder="0" applyAlignment="0" applyProtection="0"/>
    <xf numFmtId="0" fontId="5" fillId="4" borderId="10" applyNumberFormat="0" applyAlignment="0" applyProtection="0"/>
    <xf numFmtId="0" fontId="6" fillId="0" borderId="0" applyNumberFormat="0" applyFill="0" applyBorder="0" applyAlignment="0" applyProtection="0"/>
    <xf numFmtId="0" fontId="8" fillId="5" borderId="0" applyNumberFormat="0" applyBorder="0" applyAlignment="0" applyProtection="0"/>
  </cellStyleXfs>
  <cellXfs count="129">
    <xf numFmtId="0" fontId="0" fillId="0" borderId="0" xfId="0"/>
    <xf numFmtId="9" fontId="0" fillId="0" borderId="5" xfId="1" applyFont="1" applyBorder="1"/>
    <xf numFmtId="9" fontId="0" fillId="0" borderId="6" xfId="1" applyFont="1" applyBorder="1"/>
    <xf numFmtId="0" fontId="2" fillId="0" borderId="0" xfId="0" applyFont="1" applyAlignment="1">
      <alignment horizontal="right"/>
    </xf>
    <xf numFmtId="0" fontId="0" fillId="0" borderId="5" xfId="0" applyBorder="1"/>
    <xf numFmtId="9" fontId="0" fillId="2" borderId="3" xfId="1" applyFont="1" applyFill="1" applyBorder="1"/>
    <xf numFmtId="9" fontId="0" fillId="2" borderId="5" xfId="1" applyFont="1" applyFill="1" applyBorder="1"/>
    <xf numFmtId="3" fontId="0" fillId="0" borderId="0" xfId="0" applyNumberFormat="1"/>
    <xf numFmtId="164" fontId="0" fillId="0" borderId="0" xfId="0" applyNumberFormat="1"/>
    <xf numFmtId="9" fontId="0" fillId="2" borderId="9" xfId="1" applyFont="1" applyFill="1" applyBorder="1"/>
    <xf numFmtId="9" fontId="0" fillId="2" borderId="8" xfId="1" applyFont="1" applyFill="1" applyBorder="1"/>
    <xf numFmtId="9" fontId="0" fillId="0" borderId="8" xfId="1" applyFont="1" applyBorder="1"/>
    <xf numFmtId="164" fontId="2" fillId="0" borderId="0" xfId="0" applyNumberFormat="1" applyFont="1"/>
    <xf numFmtId="0" fontId="3" fillId="3" borderId="0" xfId="0" applyFont="1" applyFill="1"/>
    <xf numFmtId="0" fontId="4" fillId="0" borderId="0" xfId="0" applyFont="1"/>
    <xf numFmtId="164" fontId="4" fillId="0" borderId="0" xfId="0" applyNumberFormat="1" applyFont="1"/>
    <xf numFmtId="0" fontId="3" fillId="3" borderId="7" xfId="0" applyFont="1" applyFill="1" applyBorder="1"/>
    <xf numFmtId="9" fontId="0" fillId="0" borderId="0" xfId="0" applyNumberFormat="1"/>
    <xf numFmtId="165" fontId="0" fillId="0" borderId="0" xfId="0" applyNumberFormat="1"/>
    <xf numFmtId="0" fontId="0" fillId="0" borderId="1" xfId="0" applyBorder="1"/>
    <xf numFmtId="0" fontId="0" fillId="0" borderId="2" xfId="0" applyBorder="1"/>
    <xf numFmtId="9" fontId="0" fillId="0" borderId="0" xfId="1" applyFont="1"/>
    <xf numFmtId="0" fontId="2" fillId="0" borderId="0" xfId="0" applyFont="1"/>
    <xf numFmtId="9" fontId="5" fillId="4" borderId="10" xfId="2" applyNumberFormat="1"/>
    <xf numFmtId="0" fontId="0" fillId="0" borderId="9" xfId="0" applyBorder="1"/>
    <xf numFmtId="0" fontId="0" fillId="0" borderId="8" xfId="0" applyBorder="1"/>
    <xf numFmtId="0" fontId="0" fillId="0" borderId="11" xfId="0" applyBorder="1"/>
    <xf numFmtId="2" fontId="3" fillId="3" borderId="4" xfId="0" applyNumberFormat="1" applyFont="1" applyFill="1" applyBorder="1"/>
    <xf numFmtId="2" fontId="3" fillId="3" borderId="6" xfId="0" applyNumberFormat="1" applyFont="1" applyFill="1" applyBorder="1"/>
    <xf numFmtId="0" fontId="0" fillId="0" borderId="3" xfId="0" applyBorder="1"/>
    <xf numFmtId="0" fontId="2" fillId="0" borderId="13" xfId="0" applyFont="1" applyBorder="1" applyAlignment="1">
      <alignment horizontal="right" wrapText="1"/>
    </xf>
    <xf numFmtId="0" fontId="2" fillId="0" borderId="12" xfId="0" applyFont="1" applyBorder="1" applyAlignment="1">
      <alignment horizontal="right" wrapText="1"/>
    </xf>
    <xf numFmtId="164" fontId="0" fillId="2" borderId="11" xfId="1" applyNumberFormat="1" applyFont="1" applyFill="1" applyBorder="1"/>
    <xf numFmtId="164" fontId="0" fillId="2" borderId="9" xfId="1" applyNumberFormat="1" applyFont="1" applyFill="1" applyBorder="1"/>
    <xf numFmtId="164" fontId="0" fillId="2" borderId="8" xfId="1" applyNumberFormat="1" applyFont="1" applyFill="1" applyBorder="1"/>
    <xf numFmtId="164" fontId="0" fillId="2" borderId="1" xfId="0" applyNumberFormat="1" applyFill="1" applyBorder="1"/>
    <xf numFmtId="164" fontId="0" fillId="2" borderId="3" xfId="0" applyNumberFormat="1" applyFill="1" applyBorder="1"/>
    <xf numFmtId="164" fontId="0" fillId="2" borderId="5" xfId="0" applyNumberFormat="1" applyFill="1" applyBorder="1"/>
    <xf numFmtId="0" fontId="0" fillId="0" borderId="0" xfId="0" applyAlignment="1">
      <alignment wrapText="1"/>
    </xf>
    <xf numFmtId="9" fontId="6" fillId="0" borderId="0" xfId="3" applyNumberFormat="1"/>
    <xf numFmtId="0" fontId="7" fillId="0" borderId="0" xfId="0" applyFont="1"/>
    <xf numFmtId="0" fontId="0" fillId="0" borderId="12" xfId="0" applyBorder="1"/>
    <xf numFmtId="164" fontId="0" fillId="0" borderId="4" xfId="0" applyNumberFormat="1" applyBorder="1"/>
    <xf numFmtId="0" fontId="0" fillId="0" borderId="7" xfId="0" applyBorder="1"/>
    <xf numFmtId="164" fontId="0" fillId="0" borderId="9" xfId="0" applyNumberFormat="1" applyBorder="1"/>
    <xf numFmtId="164" fontId="0" fillId="0" borderId="8" xfId="0" applyNumberFormat="1" applyBorder="1"/>
    <xf numFmtId="0" fontId="7" fillId="0" borderId="11" xfId="0" applyFont="1" applyBorder="1"/>
    <xf numFmtId="0" fontId="0" fillId="6" borderId="9" xfId="0" applyFill="1" applyBorder="1" applyAlignment="1">
      <alignment wrapText="1"/>
    </xf>
    <xf numFmtId="0" fontId="0" fillId="6" borderId="9" xfId="0" applyFill="1" applyBorder="1"/>
    <xf numFmtId="0" fontId="0" fillId="6" borderId="8" xfId="0" applyFill="1" applyBorder="1" applyAlignment="1">
      <alignment wrapText="1"/>
    </xf>
    <xf numFmtId="0" fontId="0" fillId="0" borderId="12" xfId="0" applyBorder="1" applyAlignment="1">
      <alignment horizontal="right"/>
    </xf>
    <xf numFmtId="9" fontId="1" fillId="0" borderId="12" xfId="1" applyFont="1" applyBorder="1" applyAlignment="1">
      <alignment horizontal="left"/>
    </xf>
    <xf numFmtId="0" fontId="0" fillId="0" borderId="14" xfId="0" applyBorder="1"/>
    <xf numFmtId="9" fontId="0" fillId="0" borderId="0" xfId="1" applyFont="1" applyBorder="1"/>
    <xf numFmtId="9" fontId="0" fillId="0" borderId="4" xfId="1" applyFont="1" applyBorder="1"/>
    <xf numFmtId="9" fontId="0" fillId="0" borderId="7" xfId="1" applyFont="1" applyBorder="1"/>
    <xf numFmtId="0" fontId="0" fillId="0" borderId="1" xfId="0" applyBorder="1" applyAlignment="1">
      <alignment wrapText="1"/>
    </xf>
    <xf numFmtId="0" fontId="0" fillId="0" borderId="14" xfId="0" applyBorder="1" applyAlignment="1">
      <alignment horizontal="right"/>
    </xf>
    <xf numFmtId="0" fontId="2" fillId="0" borderId="14" xfId="0" applyFont="1" applyBorder="1" applyAlignment="1">
      <alignment horizontal="right"/>
    </xf>
    <xf numFmtId="166" fontId="0" fillId="0" borderId="0" xfId="0" applyNumberFormat="1"/>
    <xf numFmtId="0" fontId="0" fillId="0" borderId="4" xfId="0" applyBorder="1"/>
    <xf numFmtId="166" fontId="0" fillId="0" borderId="7" xfId="0" applyNumberFormat="1" applyBorder="1"/>
    <xf numFmtId="9" fontId="0" fillId="0" borderId="7" xfId="0" applyNumberFormat="1" applyBorder="1"/>
    <xf numFmtId="0" fontId="0" fillId="0" borderId="6" xfId="0" applyBorder="1"/>
    <xf numFmtId="0" fontId="2" fillId="0" borderId="14" xfId="0" applyFont="1" applyBorder="1"/>
    <xf numFmtId="0" fontId="2" fillId="0" borderId="2" xfId="0" applyFont="1" applyBorder="1"/>
    <xf numFmtId="2" fontId="0" fillId="0" borderId="0" xfId="0" applyNumberFormat="1"/>
    <xf numFmtId="2" fontId="0" fillId="0" borderId="4" xfId="0" applyNumberFormat="1" applyBorder="1"/>
    <xf numFmtId="9" fontId="5" fillId="4" borderId="16" xfId="2" applyNumberFormat="1" applyBorder="1"/>
    <xf numFmtId="10" fontId="5" fillId="4" borderId="16" xfId="2" applyNumberFormat="1" applyBorder="1"/>
    <xf numFmtId="9" fontId="5" fillId="4" borderId="17" xfId="2" applyNumberFormat="1" applyBorder="1"/>
    <xf numFmtId="9" fontId="8" fillId="5" borderId="3" xfId="4" applyNumberFormat="1" applyBorder="1" applyAlignment="1">
      <alignment horizontal="right"/>
    </xf>
    <xf numFmtId="9" fontId="8" fillId="5" borderId="5" xfId="4" applyNumberFormat="1" applyBorder="1" applyAlignment="1">
      <alignment horizontal="right"/>
    </xf>
    <xf numFmtId="0" fontId="6" fillId="0" borderId="9" xfId="3" applyBorder="1"/>
    <xf numFmtId="9" fontId="0" fillId="0" borderId="9" xfId="1" applyFont="1" applyBorder="1"/>
    <xf numFmtId="0" fontId="2" fillId="0" borderId="9" xfId="0" applyFont="1" applyBorder="1"/>
    <xf numFmtId="9" fontId="6" fillId="0" borderId="9" xfId="3" applyNumberFormat="1" applyBorder="1"/>
    <xf numFmtId="0" fontId="2" fillId="0" borderId="12" xfId="0" applyFont="1" applyBorder="1" applyAlignment="1">
      <alignment wrapText="1"/>
    </xf>
    <xf numFmtId="0" fontId="2" fillId="0" borderId="12" xfId="0" applyFont="1" applyBorder="1"/>
    <xf numFmtId="164" fontId="8" fillId="5" borderId="4" xfId="4" applyNumberFormat="1" applyBorder="1"/>
    <xf numFmtId="0" fontId="8" fillId="5" borderId="4" xfId="4" applyBorder="1"/>
    <xf numFmtId="164" fontId="8" fillId="5" borderId="6" xfId="4" applyNumberFormat="1" applyBorder="1"/>
    <xf numFmtId="0" fontId="0" fillId="0" borderId="9" xfId="0" applyBorder="1" applyAlignment="1">
      <alignment wrapText="1"/>
    </xf>
    <xf numFmtId="165" fontId="5" fillId="4" borderId="10" xfId="2" applyNumberFormat="1"/>
    <xf numFmtId="0" fontId="0" fillId="0" borderId="0" xfId="0" applyProtection="1">
      <protection hidden="1"/>
    </xf>
    <xf numFmtId="0" fontId="2" fillId="0" borderId="0" xfId="0" applyFont="1" applyProtection="1">
      <protection hidden="1"/>
    </xf>
    <xf numFmtId="164" fontId="0" fillId="0" borderId="0" xfId="0" applyNumberFormat="1" applyProtection="1">
      <protection hidden="1"/>
    </xf>
    <xf numFmtId="9" fontId="0" fillId="0" borderId="0" xfId="0" applyNumberFormat="1" applyProtection="1">
      <protection hidden="1"/>
    </xf>
    <xf numFmtId="0" fontId="4" fillId="0" borderId="0" xfId="0" applyFont="1" applyProtection="1">
      <protection hidden="1"/>
    </xf>
    <xf numFmtId="3" fontId="0" fillId="0" borderId="0" xfId="0" applyNumberFormat="1" applyProtection="1">
      <protection hidden="1"/>
    </xf>
    <xf numFmtId="0" fontId="2" fillId="0" borderId="0" xfId="0" applyFont="1" applyAlignment="1" applyProtection="1">
      <alignment horizontal="right"/>
      <protection hidden="1"/>
    </xf>
    <xf numFmtId="168" fontId="0" fillId="0" borderId="0" xfId="1" applyNumberFormat="1" applyFont="1" applyProtection="1">
      <protection hidden="1"/>
    </xf>
    <xf numFmtId="165" fontId="0" fillId="0" borderId="0" xfId="0" applyNumberFormat="1" applyProtection="1">
      <protection hidden="1"/>
    </xf>
    <xf numFmtId="9" fontId="0" fillId="0" borderId="0" xfId="1" applyFont="1" applyProtection="1">
      <protection hidden="1"/>
    </xf>
    <xf numFmtId="167" fontId="0" fillId="0" borderId="0" xfId="0" applyNumberFormat="1" applyProtection="1">
      <protection hidden="1"/>
    </xf>
    <xf numFmtId="0" fontId="0" fillId="0" borderId="3" xfId="0" applyBorder="1" applyProtection="1">
      <protection hidden="1"/>
    </xf>
    <xf numFmtId="0" fontId="0" fillId="0" borderId="5" xfId="0" applyBorder="1" applyProtection="1">
      <protection hidden="1"/>
    </xf>
    <xf numFmtId="9" fontId="0" fillId="0" borderId="5" xfId="1" applyFont="1" applyBorder="1" applyProtection="1">
      <protection hidden="1"/>
    </xf>
    <xf numFmtId="9" fontId="5" fillId="4" borderId="10" xfId="2" applyNumberFormat="1" applyProtection="1">
      <protection hidden="1"/>
    </xf>
    <xf numFmtId="10" fontId="0" fillId="0" borderId="0" xfId="0" applyNumberFormat="1" applyProtection="1">
      <protection hidden="1"/>
    </xf>
    <xf numFmtId="0" fontId="9" fillId="0" borderId="0" xfId="0" applyFont="1" applyProtection="1">
      <protection hidden="1"/>
    </xf>
    <xf numFmtId="0" fontId="2" fillId="0" borderId="1" xfId="0" applyFont="1" applyBorder="1" applyProtection="1">
      <protection hidden="1"/>
    </xf>
    <xf numFmtId="0" fontId="2" fillId="0" borderId="2" xfId="0" applyFont="1" applyBorder="1" applyProtection="1">
      <protection hidden="1"/>
    </xf>
    <xf numFmtId="9" fontId="2" fillId="0" borderId="0" xfId="0" applyNumberFormat="1" applyFont="1" applyAlignment="1" applyProtection="1">
      <alignment horizontal="right"/>
      <protection hidden="1"/>
    </xf>
    <xf numFmtId="0" fontId="0" fillId="0" borderId="5" xfId="0" applyBorder="1" applyAlignment="1" applyProtection="1">
      <alignment horizontal="right" wrapText="1"/>
      <protection hidden="1"/>
    </xf>
    <xf numFmtId="0" fontId="0" fillId="0" borderId="6" xfId="0" applyBorder="1" applyAlignment="1" applyProtection="1">
      <alignment horizontal="right" wrapText="1"/>
      <protection hidden="1"/>
    </xf>
    <xf numFmtId="0" fontId="0" fillId="0" borderId="1" xfId="0" applyBorder="1" applyProtection="1">
      <protection hidden="1"/>
    </xf>
    <xf numFmtId="9" fontId="0" fillId="0" borderId="2" xfId="1" applyFont="1" applyFill="1" applyBorder="1" applyProtection="1">
      <protection hidden="1"/>
    </xf>
    <xf numFmtId="164" fontId="0" fillId="0" borderId="3" xfId="1" applyNumberFormat="1" applyFont="1" applyFill="1" applyBorder="1" applyProtection="1">
      <protection hidden="1"/>
    </xf>
    <xf numFmtId="9" fontId="0" fillId="0" borderId="4" xfId="1" applyFont="1" applyFill="1" applyBorder="1" applyProtection="1">
      <protection hidden="1"/>
    </xf>
    <xf numFmtId="0" fontId="0" fillId="0" borderId="13" xfId="0" applyBorder="1" applyProtection="1">
      <protection hidden="1"/>
    </xf>
    <xf numFmtId="165" fontId="0" fillId="0" borderId="18" xfId="0" applyNumberFormat="1" applyBorder="1" applyProtection="1">
      <protection hidden="1"/>
    </xf>
    <xf numFmtId="9" fontId="5" fillId="4" borderId="15" xfId="2" applyNumberFormat="1" applyBorder="1" applyProtection="1">
      <protection hidden="1"/>
    </xf>
    <xf numFmtId="0" fontId="7" fillId="0" borderId="0" xfId="0" applyFont="1" applyProtection="1">
      <protection hidden="1"/>
    </xf>
    <xf numFmtId="0" fontId="2" fillId="0" borderId="12" xfId="0" applyFont="1" applyBorder="1" applyProtection="1">
      <protection hidden="1"/>
    </xf>
    <xf numFmtId="0" fontId="0" fillId="0" borderId="12" xfId="0" applyBorder="1" applyProtection="1">
      <protection hidden="1"/>
    </xf>
    <xf numFmtId="10" fontId="0" fillId="0" borderId="4" xfId="0" applyNumberFormat="1" applyBorder="1" applyProtection="1">
      <protection hidden="1"/>
    </xf>
    <xf numFmtId="9" fontId="0" fillId="0" borderId="3" xfId="1" applyFont="1" applyFill="1" applyBorder="1" applyAlignment="1" applyProtection="1">
      <alignment horizontal="right"/>
      <protection hidden="1"/>
    </xf>
    <xf numFmtId="9" fontId="0" fillId="0" borderId="4" xfId="0" applyNumberFormat="1" applyBorder="1" applyProtection="1">
      <protection hidden="1"/>
    </xf>
    <xf numFmtId="9" fontId="0" fillId="0" borderId="3" xfId="1" applyFont="1" applyBorder="1" applyAlignment="1" applyProtection="1">
      <alignment horizontal="right"/>
      <protection hidden="1"/>
    </xf>
    <xf numFmtId="9" fontId="0" fillId="0" borderId="6" xfId="0" applyNumberFormat="1" applyBorder="1" applyProtection="1">
      <protection hidden="1"/>
    </xf>
    <xf numFmtId="9" fontId="0" fillId="0" borderId="5" xfId="1" applyFont="1" applyBorder="1" applyAlignment="1" applyProtection="1">
      <alignment horizontal="right"/>
      <protection hidden="1"/>
    </xf>
    <xf numFmtId="9" fontId="0" fillId="0" borderId="3" xfId="1" applyFont="1" applyFill="1" applyBorder="1" applyProtection="1">
      <protection hidden="1"/>
    </xf>
    <xf numFmtId="165" fontId="0" fillId="0" borderId="4" xfId="0" applyNumberFormat="1" applyBorder="1" applyProtection="1">
      <protection hidden="1"/>
    </xf>
    <xf numFmtId="9" fontId="0" fillId="0" borderId="5" xfId="1" applyFont="1" applyFill="1" applyBorder="1" applyProtection="1">
      <protection hidden="1"/>
    </xf>
    <xf numFmtId="0" fontId="0" fillId="0" borderId="3" xfId="0" applyBorder="1" applyAlignment="1" applyProtection="1">
      <alignment horizontal="right" wrapText="1"/>
      <protection hidden="1"/>
    </xf>
    <xf numFmtId="0" fontId="0" fillId="0" borderId="4" xfId="0" applyBorder="1" applyAlignment="1" applyProtection="1">
      <alignment horizontal="right" wrapText="1"/>
      <protection hidden="1"/>
    </xf>
    <xf numFmtId="0" fontId="0" fillId="0" borderId="3" xfId="0" applyBorder="1" applyAlignment="1" applyProtection="1">
      <alignment horizontal="right"/>
      <protection hidden="1"/>
    </xf>
    <xf numFmtId="165" fontId="0" fillId="0" borderId="4" xfId="1" applyNumberFormat="1" applyFont="1" applyBorder="1" applyAlignment="1" applyProtection="1">
      <alignment horizontal="right"/>
      <protection hidden="1"/>
    </xf>
  </cellXfs>
  <cellStyles count="5">
    <cellStyle name="Hyperlänk" xfId="3" builtinId="8"/>
    <cellStyle name="Neutral" xfId="4" builtinId="28"/>
    <cellStyle name="Normal" xfId="0" builtinId="0"/>
    <cellStyle name="Procent" xfId="1" builtinId="5"/>
    <cellStyle name="Utdata" xfId="2" builtinId="21"/>
  </cellStyles>
  <dxfs count="6">
    <dxf>
      <font>
        <color rgb="FF9C0006"/>
      </font>
      <fill>
        <patternFill>
          <bgColor rgb="FFFFC7CE"/>
        </patternFill>
      </fill>
    </dxf>
    <dxf>
      <font>
        <color rgb="FF9C0006"/>
      </font>
      <fill>
        <patternFill>
          <bgColor rgb="FFFFC7CE"/>
        </patternFill>
      </fill>
    </dxf>
    <dxf>
      <numFmt numFmtId="165" formatCode="0.0%"/>
    </dxf>
    <dxf>
      <numFmt numFmtId="13" formatCode="0%"/>
    </dxf>
    <dxf>
      <numFmt numFmtId="165" formatCode="0.0%"/>
    </dxf>
    <dxf>
      <font>
        <b/>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r>
              <a:rPr lang="sv-SE"/>
              <a:t>REDUKTION</a:t>
            </a:r>
          </a:p>
        </c:rich>
      </c:tx>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endParaRPr lang="sv-SE"/>
        </a:p>
      </c:txPr>
    </c:title>
    <c:autoTitleDeleted val="0"/>
    <c:plotArea>
      <c:layout/>
      <c:lineChart>
        <c:grouping val="standard"/>
        <c:varyColors val="0"/>
        <c:ser>
          <c:idx val="0"/>
          <c:order val="0"/>
          <c:tx>
            <c:strRef>
              <c:f>Backend!$B$3</c:f>
              <c:strCache>
                <c:ptCount val="1"/>
                <c:pt idx="0">
                  <c:v>100% Gamla reduktionsplikten</c:v>
                </c:pt>
              </c:strCache>
            </c:strRef>
          </c:tx>
          <c:spPr>
            <a:ln w="38100" cap="rnd">
              <a:solidFill>
                <a:schemeClr val="bg1">
                  <a:lumMod val="75000"/>
                </a:schemeClr>
              </a:solidFill>
              <a:prstDash val="dash"/>
              <a:round/>
            </a:ln>
            <a:effectLst/>
          </c:spPr>
          <c:marker>
            <c:symbol val="none"/>
          </c:marker>
          <c:cat>
            <c:numRef>
              <c:f>Backend!$A$4:$A$11</c:f>
              <c:numCache>
                <c:formatCode>General</c:formatCode>
                <c:ptCount val="8"/>
                <c:pt idx="0">
                  <c:v>2023</c:v>
                </c:pt>
                <c:pt idx="1">
                  <c:v>2024</c:v>
                </c:pt>
                <c:pt idx="2">
                  <c:v>2025</c:v>
                </c:pt>
                <c:pt idx="3">
                  <c:v>2026</c:v>
                </c:pt>
                <c:pt idx="4">
                  <c:v>2027</c:v>
                </c:pt>
                <c:pt idx="5">
                  <c:v>2028</c:v>
                </c:pt>
                <c:pt idx="6">
                  <c:v>2029</c:v>
                </c:pt>
                <c:pt idx="7">
                  <c:v>2030</c:v>
                </c:pt>
              </c:numCache>
            </c:numRef>
          </c:cat>
          <c:val>
            <c:numRef>
              <c:f>Backend!$B$4:$B$11</c:f>
              <c:numCache>
                <c:formatCode>0.0%</c:formatCode>
                <c:ptCount val="8"/>
                <c:pt idx="0">
                  <c:v>0.30499999999999999</c:v>
                </c:pt>
                <c:pt idx="1">
                  <c:v>0.4</c:v>
                </c:pt>
                <c:pt idx="2">
                  <c:v>0.45</c:v>
                </c:pt>
                <c:pt idx="3">
                  <c:v>0.5</c:v>
                </c:pt>
                <c:pt idx="4">
                  <c:v>0.54</c:v>
                </c:pt>
                <c:pt idx="5">
                  <c:v>0.57999999999999996</c:v>
                </c:pt>
                <c:pt idx="6">
                  <c:v>0.62</c:v>
                </c:pt>
                <c:pt idx="7">
                  <c:v>0.66</c:v>
                </c:pt>
              </c:numCache>
            </c:numRef>
          </c:val>
          <c:smooth val="0"/>
          <c:extLst>
            <c:ext xmlns:c16="http://schemas.microsoft.com/office/drawing/2014/chart" uri="{C3380CC4-5D6E-409C-BE32-E72D297353CC}">
              <c16:uniqueId val="{00000000-5331-4EF8-A8CD-1C43E7CEBDE5}"/>
            </c:ext>
          </c:extLst>
        </c:ser>
        <c:ser>
          <c:idx val="1"/>
          <c:order val="1"/>
          <c:tx>
            <c:strRef>
              <c:f>Backend!$C$3</c:f>
              <c:strCache>
                <c:ptCount val="1"/>
                <c:pt idx="0">
                  <c:v>Egen reduktion</c:v>
                </c:pt>
              </c:strCache>
            </c:strRef>
          </c:tx>
          <c:spPr>
            <a:ln w="38100" cap="rnd">
              <a:solidFill>
                <a:schemeClr val="accent6">
                  <a:lumMod val="75000"/>
                </a:schemeClr>
              </a:solidFill>
              <a:round/>
            </a:ln>
            <a:effectLst/>
          </c:spPr>
          <c:marker>
            <c:symbol val="none"/>
          </c:marker>
          <c:cat>
            <c:numRef>
              <c:f>Backend!$A$4:$A$11</c:f>
              <c:numCache>
                <c:formatCode>General</c:formatCode>
                <c:ptCount val="8"/>
                <c:pt idx="0">
                  <c:v>2023</c:v>
                </c:pt>
                <c:pt idx="1">
                  <c:v>2024</c:v>
                </c:pt>
                <c:pt idx="2">
                  <c:v>2025</c:v>
                </c:pt>
                <c:pt idx="3">
                  <c:v>2026</c:v>
                </c:pt>
                <c:pt idx="4">
                  <c:v>2027</c:v>
                </c:pt>
                <c:pt idx="5">
                  <c:v>2028</c:v>
                </c:pt>
                <c:pt idx="6">
                  <c:v>2029</c:v>
                </c:pt>
                <c:pt idx="7">
                  <c:v>2030</c:v>
                </c:pt>
              </c:numCache>
            </c:numRef>
          </c:cat>
          <c:val>
            <c:numRef>
              <c:f>Backend!$C$4:$C$11</c:f>
              <c:numCache>
                <c:formatCode>0%</c:formatCode>
                <c:ptCount val="8"/>
                <c:pt idx="0">
                  <c:v>0.30616740088105721</c:v>
                </c:pt>
                <c:pt idx="1">
                  <c:v>0.39896916299559476</c:v>
                </c:pt>
                <c:pt idx="2">
                  <c:v>0.44543292427102998</c:v>
                </c:pt>
                <c:pt idx="3">
                  <c:v>0.49189668554646526</c:v>
                </c:pt>
                <c:pt idx="4">
                  <c:v>0.53836044682190054</c:v>
                </c:pt>
                <c:pt idx="5">
                  <c:v>0.58482420809733582</c:v>
                </c:pt>
                <c:pt idx="6">
                  <c:v>0.6312879693727711</c:v>
                </c:pt>
                <c:pt idx="7">
                  <c:v>0.67775173064820637</c:v>
                </c:pt>
              </c:numCache>
            </c:numRef>
          </c:val>
          <c:smooth val="0"/>
          <c:extLst>
            <c:ext xmlns:c16="http://schemas.microsoft.com/office/drawing/2014/chart" uri="{C3380CC4-5D6E-409C-BE32-E72D297353CC}">
              <c16:uniqueId val="{00000001-5331-4EF8-A8CD-1C43E7CEBDE5}"/>
            </c:ext>
          </c:extLst>
        </c:ser>
        <c:ser>
          <c:idx val="2"/>
          <c:order val="2"/>
          <c:tx>
            <c:strRef>
              <c:f>Backend!$D$3</c:f>
              <c:strCache>
                <c:ptCount val="1"/>
                <c:pt idx="0">
                  <c:v>100% Nya reduktionsplikten</c:v>
                </c:pt>
              </c:strCache>
            </c:strRef>
          </c:tx>
          <c:spPr>
            <a:ln w="38100" cap="rnd">
              <a:solidFill>
                <a:schemeClr val="accent2"/>
              </a:solidFill>
              <a:round/>
            </a:ln>
            <a:effectLst/>
          </c:spPr>
          <c:marker>
            <c:symbol val="none"/>
          </c:marker>
          <c:cat>
            <c:numRef>
              <c:f>Backend!$A$4:$A$11</c:f>
              <c:numCache>
                <c:formatCode>General</c:formatCode>
                <c:ptCount val="8"/>
                <c:pt idx="0">
                  <c:v>2023</c:v>
                </c:pt>
                <c:pt idx="1">
                  <c:v>2024</c:v>
                </c:pt>
                <c:pt idx="2">
                  <c:v>2025</c:v>
                </c:pt>
                <c:pt idx="3">
                  <c:v>2026</c:v>
                </c:pt>
                <c:pt idx="4">
                  <c:v>2027</c:v>
                </c:pt>
                <c:pt idx="5">
                  <c:v>2028</c:v>
                </c:pt>
                <c:pt idx="6">
                  <c:v>2029</c:v>
                </c:pt>
                <c:pt idx="7">
                  <c:v>2030</c:v>
                </c:pt>
              </c:numCache>
            </c:numRef>
          </c:cat>
          <c:val>
            <c:numRef>
              <c:f>Backend!$D$4:$D$11</c:f>
              <c:numCache>
                <c:formatCode>0.0%</c:formatCode>
                <c:ptCount val="8"/>
                <c:pt idx="0">
                  <c:v>0.30616740088105721</c:v>
                </c:pt>
                <c:pt idx="1">
                  <c:v>0.06</c:v>
                </c:pt>
                <c:pt idx="2">
                  <c:v>0.06</c:v>
                </c:pt>
                <c:pt idx="3">
                  <c:v>0.06</c:v>
                </c:pt>
                <c:pt idx="4">
                  <c:v>0.06</c:v>
                </c:pt>
                <c:pt idx="5">
                  <c:v>0.06</c:v>
                </c:pt>
                <c:pt idx="6">
                  <c:v>0.06</c:v>
                </c:pt>
                <c:pt idx="7">
                  <c:v>0.06</c:v>
                </c:pt>
              </c:numCache>
            </c:numRef>
          </c:val>
          <c:smooth val="0"/>
          <c:extLst>
            <c:ext xmlns:c16="http://schemas.microsoft.com/office/drawing/2014/chart" uri="{C3380CC4-5D6E-409C-BE32-E72D297353CC}">
              <c16:uniqueId val="{00000002-5331-4EF8-A8CD-1C43E7CEBDE5}"/>
            </c:ext>
          </c:extLst>
        </c:ser>
        <c:dLbls>
          <c:showLegendKey val="0"/>
          <c:showVal val="0"/>
          <c:showCatName val="0"/>
          <c:showSerName val="0"/>
          <c:showPercent val="0"/>
          <c:showBubbleSize val="0"/>
        </c:dLbls>
        <c:smooth val="0"/>
        <c:axId val="1571149904"/>
        <c:axId val="1571148944"/>
      </c:lineChart>
      <c:catAx>
        <c:axId val="1571149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sv-SE"/>
          </a:p>
        </c:txPr>
        <c:crossAx val="1571148944"/>
        <c:crosses val="max"/>
        <c:auto val="1"/>
        <c:lblAlgn val="ctr"/>
        <c:lblOffset val="100"/>
        <c:noMultiLvlLbl val="0"/>
      </c:catAx>
      <c:valAx>
        <c:axId val="1571148944"/>
        <c:scaling>
          <c:orientation val="maxMin"/>
          <c:max val="1"/>
          <c:min val="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57114990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cap="all" spc="50" baseline="0">
                <a:solidFill>
                  <a:schemeClr val="tx1">
                    <a:lumMod val="65000"/>
                    <a:lumOff val="35000"/>
                  </a:schemeClr>
                </a:solidFill>
                <a:latin typeface="+mj-lt"/>
                <a:ea typeface="+mn-ea"/>
                <a:cs typeface="+mn-cs"/>
              </a:defRPr>
            </a:pPr>
            <a:r>
              <a:rPr lang="sv-SE" b="0">
                <a:latin typeface="+mj-lt"/>
              </a:rPr>
              <a:t>Bränslemix</a:t>
            </a:r>
          </a:p>
        </c:rich>
      </c:tx>
      <c:overlay val="0"/>
      <c:spPr>
        <a:noFill/>
        <a:ln>
          <a:noFill/>
        </a:ln>
        <a:effectLst/>
      </c:spPr>
    </c:title>
    <c:autoTitleDeleted val="0"/>
    <c:plotArea>
      <c:layout/>
      <c:areaChart>
        <c:grouping val="stacked"/>
        <c:varyColors val="0"/>
        <c:ser>
          <c:idx val="0"/>
          <c:order val="0"/>
          <c:tx>
            <c:strRef>
              <c:f>Backend!$A$38</c:f>
              <c:strCache>
                <c:ptCount val="1"/>
                <c:pt idx="0">
                  <c:v>Diesel reduktionspliktig</c:v>
                </c:pt>
              </c:strCache>
            </c:strRef>
          </c:tx>
          <c:spPr>
            <a:solidFill>
              <a:schemeClr val="accent1">
                <a:lumMod val="75000"/>
                <a:alpha val="70000"/>
              </a:schemeClr>
            </a:solidFill>
            <a:ln>
              <a:noFill/>
            </a:ln>
            <a:effectLst>
              <a:innerShdw blurRad="114300">
                <a:schemeClr val="accent1">
                  <a:lumMod val="75000"/>
                </a:schemeClr>
              </a:innerShdw>
            </a:effectLst>
          </c:spPr>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1">
                        <a:lumMod val="50000"/>
                      </a:schemeClr>
                    </a:solidFill>
                    <a:latin typeface="+mn-lt"/>
                    <a:ea typeface="+mn-ea"/>
                    <a:cs typeface="+mn-cs"/>
                  </a:defRPr>
                </a:pPr>
                <a:endParaRPr lang="sv-SE"/>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Backend!$B$37:$I$37</c:f>
              <c:numCache>
                <c:formatCode>General</c:formatCode>
                <c:ptCount val="8"/>
                <c:pt idx="0">
                  <c:v>2023</c:v>
                </c:pt>
                <c:pt idx="1">
                  <c:v>2024</c:v>
                </c:pt>
                <c:pt idx="2">
                  <c:v>2025</c:v>
                </c:pt>
                <c:pt idx="3">
                  <c:v>2026</c:v>
                </c:pt>
                <c:pt idx="4">
                  <c:v>2027</c:v>
                </c:pt>
                <c:pt idx="5">
                  <c:v>2028</c:v>
                </c:pt>
                <c:pt idx="6">
                  <c:v>2029</c:v>
                </c:pt>
                <c:pt idx="7">
                  <c:v>2030</c:v>
                </c:pt>
              </c:numCache>
            </c:numRef>
          </c:cat>
          <c:val>
            <c:numRef>
              <c:f>Backend!$B$38:$I$38</c:f>
              <c:numCache>
                <c:formatCode>0%</c:formatCode>
                <c:ptCount val="8"/>
                <c:pt idx="0">
                  <c:v>1</c:v>
                </c:pt>
                <c:pt idx="1">
                  <c:v>0.55000000000000004</c:v>
                </c:pt>
                <c:pt idx="2">
                  <c:v>0.5</c:v>
                </c:pt>
                <c:pt idx="3">
                  <c:v>0.45</c:v>
                </c:pt>
                <c:pt idx="4">
                  <c:v>0.4</c:v>
                </c:pt>
                <c:pt idx="5">
                  <c:v>0.35000000000000003</c:v>
                </c:pt>
                <c:pt idx="6">
                  <c:v>0.30000000000000004</c:v>
                </c:pt>
                <c:pt idx="7">
                  <c:v>0.25</c:v>
                </c:pt>
              </c:numCache>
            </c:numRef>
          </c:val>
          <c:extLst>
            <c:ext xmlns:c16="http://schemas.microsoft.com/office/drawing/2014/chart" uri="{C3380CC4-5D6E-409C-BE32-E72D297353CC}">
              <c16:uniqueId val="{00000000-40F3-4623-A821-A5EC25AAD646}"/>
            </c:ext>
          </c:extLst>
        </c:ser>
        <c:ser>
          <c:idx val="1"/>
          <c:order val="1"/>
          <c:tx>
            <c:strRef>
              <c:f>Backend!$A$39</c:f>
              <c:strCache>
                <c:ptCount val="1"/>
                <c:pt idx="0">
                  <c:v>HVO</c:v>
                </c:pt>
              </c:strCache>
            </c:strRef>
          </c:tx>
          <c:spPr>
            <a:solidFill>
              <a:schemeClr val="accent2">
                <a:alpha val="74000"/>
              </a:schemeClr>
            </a:solidFill>
            <a:ln>
              <a:noFill/>
            </a:ln>
            <a:effectLst>
              <a:innerShdw blurRad="114300">
                <a:schemeClr val="accent2">
                  <a:lumMod val="75000"/>
                </a:schemeClr>
              </a:innerShdw>
            </a:effectLst>
          </c:spPr>
          <c:dLbls>
            <c:spPr>
              <a:noFill/>
              <a:ln>
                <a:noFill/>
              </a:ln>
              <a:effectLst/>
            </c:spPr>
            <c:txPr>
              <a:bodyPr rot="0" spcFirstLastPara="1" vertOverflow="ellipsis" vert="horz" wrap="square" lIns="504000" tIns="19050" rIns="38100" bIns="19050" anchor="ctr" anchorCtr="1">
                <a:spAutoFit/>
              </a:bodyPr>
              <a:lstStyle/>
              <a:p>
                <a:pPr>
                  <a:defRPr sz="1000" b="1" i="0" u="none" strike="noStrike" kern="1200" baseline="0">
                    <a:solidFill>
                      <a:schemeClr val="accent2">
                        <a:lumMod val="50000"/>
                      </a:schemeClr>
                    </a:solidFill>
                    <a:latin typeface="+mn-lt"/>
                    <a:ea typeface="+mn-ea"/>
                    <a:cs typeface="+mn-cs"/>
                  </a:defRPr>
                </a:pPr>
                <a:endParaRPr lang="sv-S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a:solidFill>
                        <a:schemeClr val="tx1">
                          <a:lumMod val="35000"/>
                          <a:lumOff val="65000"/>
                        </a:schemeClr>
                      </a:solidFill>
                    </a:ln>
                    <a:effectLst/>
                  </c:spPr>
                </c15:leaderLines>
              </c:ext>
            </c:extLst>
          </c:dLbls>
          <c:cat>
            <c:numRef>
              <c:f>Backend!$B$37:$I$37</c:f>
              <c:numCache>
                <c:formatCode>General</c:formatCode>
                <c:ptCount val="8"/>
                <c:pt idx="0">
                  <c:v>2023</c:v>
                </c:pt>
                <c:pt idx="1">
                  <c:v>2024</c:v>
                </c:pt>
                <c:pt idx="2">
                  <c:v>2025</c:v>
                </c:pt>
                <c:pt idx="3">
                  <c:v>2026</c:v>
                </c:pt>
                <c:pt idx="4">
                  <c:v>2027</c:v>
                </c:pt>
                <c:pt idx="5">
                  <c:v>2028</c:v>
                </c:pt>
                <c:pt idx="6">
                  <c:v>2029</c:v>
                </c:pt>
                <c:pt idx="7">
                  <c:v>2030</c:v>
                </c:pt>
              </c:numCache>
            </c:numRef>
          </c:cat>
          <c:val>
            <c:numRef>
              <c:f>Backend!$B$39:$I$39</c:f>
              <c:numCache>
                <c:formatCode>0%</c:formatCode>
                <c:ptCount val="8"/>
                <c:pt idx="0">
                  <c:v>0</c:v>
                </c:pt>
                <c:pt idx="1">
                  <c:v>0.4</c:v>
                </c:pt>
                <c:pt idx="2">
                  <c:v>0.35833333333333334</c:v>
                </c:pt>
                <c:pt idx="3">
                  <c:v>0.31666666666666665</c:v>
                </c:pt>
                <c:pt idx="4">
                  <c:v>0.27499999999999997</c:v>
                </c:pt>
                <c:pt idx="5">
                  <c:v>0.23333333333333331</c:v>
                </c:pt>
                <c:pt idx="6">
                  <c:v>0.19166666666666665</c:v>
                </c:pt>
                <c:pt idx="7">
                  <c:v>0.15</c:v>
                </c:pt>
              </c:numCache>
            </c:numRef>
          </c:val>
          <c:extLst>
            <c:ext xmlns:c16="http://schemas.microsoft.com/office/drawing/2014/chart" uri="{C3380CC4-5D6E-409C-BE32-E72D297353CC}">
              <c16:uniqueId val="{00000001-40F3-4623-A821-A5EC25AAD646}"/>
            </c:ext>
          </c:extLst>
        </c:ser>
        <c:ser>
          <c:idx val="2"/>
          <c:order val="2"/>
          <c:tx>
            <c:strRef>
              <c:f>Backend!$A$40</c:f>
              <c:strCache>
                <c:ptCount val="1"/>
                <c:pt idx="0">
                  <c:v>RME</c:v>
                </c:pt>
              </c:strCache>
            </c:strRef>
          </c:tx>
          <c:spPr>
            <a:solidFill>
              <a:schemeClr val="accent3">
                <a:alpha val="74000"/>
              </a:schemeClr>
            </a:solidFill>
            <a:ln>
              <a:noFill/>
            </a:ln>
            <a:effectLst>
              <a:innerShdw blurRad="114300">
                <a:schemeClr val="accent3">
                  <a:lumMod val="75000"/>
                </a:schemeClr>
              </a:innerShdw>
            </a:effectLst>
          </c:spPr>
          <c:dLbls>
            <c:spPr>
              <a:noFill/>
              <a:ln>
                <a:noFill/>
              </a:ln>
              <a:effectLst/>
            </c:spPr>
            <c:txPr>
              <a:bodyPr rot="0" spcFirstLastPara="1" vertOverflow="ellipsis" vert="horz" wrap="square" lIns="144000" tIns="19050" rIns="38100" bIns="19050" anchor="ctr" anchorCtr="1">
                <a:spAutoFit/>
              </a:bodyPr>
              <a:lstStyle/>
              <a:p>
                <a:pPr>
                  <a:defRPr sz="1000" b="1" i="0" u="none" strike="noStrike" kern="1200" baseline="0">
                    <a:solidFill>
                      <a:schemeClr val="accent3">
                        <a:lumMod val="50000"/>
                      </a:schemeClr>
                    </a:solidFill>
                    <a:latin typeface="+mn-lt"/>
                    <a:ea typeface="+mn-ea"/>
                    <a:cs typeface="+mn-cs"/>
                  </a:defRPr>
                </a:pPr>
                <a:endParaRPr lang="sv-S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a:solidFill>
                        <a:schemeClr val="tx1">
                          <a:lumMod val="35000"/>
                          <a:lumOff val="65000"/>
                        </a:schemeClr>
                      </a:solidFill>
                    </a:ln>
                    <a:effectLst/>
                  </c:spPr>
                </c15:leaderLines>
              </c:ext>
            </c:extLst>
          </c:dLbls>
          <c:cat>
            <c:numRef>
              <c:f>Backend!$B$37:$I$37</c:f>
              <c:numCache>
                <c:formatCode>General</c:formatCode>
                <c:ptCount val="8"/>
                <c:pt idx="0">
                  <c:v>2023</c:v>
                </c:pt>
                <c:pt idx="1">
                  <c:v>2024</c:v>
                </c:pt>
                <c:pt idx="2">
                  <c:v>2025</c:v>
                </c:pt>
                <c:pt idx="3">
                  <c:v>2026</c:v>
                </c:pt>
                <c:pt idx="4">
                  <c:v>2027</c:v>
                </c:pt>
                <c:pt idx="5">
                  <c:v>2028</c:v>
                </c:pt>
                <c:pt idx="6">
                  <c:v>2029</c:v>
                </c:pt>
                <c:pt idx="7">
                  <c:v>2030</c:v>
                </c:pt>
              </c:numCache>
            </c:numRef>
          </c:cat>
          <c:val>
            <c:numRef>
              <c:f>Backend!$B$40:$I$40</c:f>
              <c:numCache>
                <c:formatCode>0%</c:formatCode>
                <c:ptCount val="8"/>
                <c:pt idx="0">
                  <c:v>0</c:v>
                </c:pt>
                <c:pt idx="1">
                  <c:v>0.05</c:v>
                </c:pt>
                <c:pt idx="2">
                  <c:v>0.05</c:v>
                </c:pt>
                <c:pt idx="3">
                  <c:v>0.05</c:v>
                </c:pt>
                <c:pt idx="4">
                  <c:v>0.05</c:v>
                </c:pt>
                <c:pt idx="5">
                  <c:v>0.05</c:v>
                </c:pt>
                <c:pt idx="6">
                  <c:v>0.05</c:v>
                </c:pt>
                <c:pt idx="7">
                  <c:v>0.05</c:v>
                </c:pt>
              </c:numCache>
            </c:numRef>
          </c:val>
          <c:extLst>
            <c:ext xmlns:c16="http://schemas.microsoft.com/office/drawing/2014/chart" uri="{C3380CC4-5D6E-409C-BE32-E72D297353CC}">
              <c16:uniqueId val="{00000002-40F3-4623-A821-A5EC25AAD646}"/>
            </c:ext>
          </c:extLst>
        </c:ser>
        <c:ser>
          <c:idx val="3"/>
          <c:order val="3"/>
          <c:tx>
            <c:strRef>
              <c:f>Backend!$A$41</c:f>
              <c:strCache>
                <c:ptCount val="1"/>
                <c:pt idx="0">
                  <c:v>CBG</c:v>
                </c:pt>
              </c:strCache>
            </c:strRef>
          </c:tx>
          <c:spPr>
            <a:solidFill>
              <a:schemeClr val="accent5">
                <a:lumMod val="60000"/>
                <a:lumOff val="40000"/>
                <a:alpha val="70000"/>
              </a:schemeClr>
            </a:solidFill>
            <a:ln>
              <a:noFill/>
            </a:ln>
            <a:effectLst>
              <a:innerShdw blurRad="114300">
                <a:schemeClr val="accent4">
                  <a:lumMod val="75000"/>
                </a:schemeClr>
              </a:innerShdw>
            </a:effectLst>
          </c:spPr>
          <c:dLbls>
            <c:spPr>
              <a:noFill/>
              <a:ln>
                <a:noFill/>
              </a:ln>
              <a:effectLst/>
            </c:spPr>
            <c:txPr>
              <a:bodyPr rot="0" spcFirstLastPara="1" vertOverflow="overflow" horzOverflow="overflow" vert="horz" wrap="square" lIns="504000" tIns="19050" rIns="36000" bIns="19050" anchor="ctr" anchorCtr="1">
                <a:spAutoFit/>
              </a:bodyPr>
              <a:lstStyle/>
              <a:p>
                <a:pPr>
                  <a:defRPr sz="1000" b="1" i="0" u="none" strike="noStrike" kern="1200" baseline="0">
                    <a:solidFill>
                      <a:schemeClr val="accent4">
                        <a:lumMod val="50000"/>
                      </a:schemeClr>
                    </a:solidFill>
                    <a:latin typeface="+mn-lt"/>
                    <a:ea typeface="+mn-ea"/>
                    <a:cs typeface="+mn-cs"/>
                  </a:defRPr>
                </a:pPr>
                <a:endParaRPr lang="sv-S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a:solidFill>
                        <a:schemeClr val="tx1">
                          <a:lumMod val="35000"/>
                          <a:lumOff val="65000"/>
                        </a:schemeClr>
                      </a:solidFill>
                    </a:ln>
                    <a:effectLst/>
                  </c:spPr>
                </c15:leaderLines>
              </c:ext>
            </c:extLst>
          </c:dLbls>
          <c:cat>
            <c:numRef>
              <c:f>Backend!$B$37:$I$37</c:f>
              <c:numCache>
                <c:formatCode>General</c:formatCode>
                <c:ptCount val="8"/>
                <c:pt idx="0">
                  <c:v>2023</c:v>
                </c:pt>
                <c:pt idx="1">
                  <c:v>2024</c:v>
                </c:pt>
                <c:pt idx="2">
                  <c:v>2025</c:v>
                </c:pt>
                <c:pt idx="3">
                  <c:v>2026</c:v>
                </c:pt>
                <c:pt idx="4">
                  <c:v>2027</c:v>
                </c:pt>
                <c:pt idx="5">
                  <c:v>2028</c:v>
                </c:pt>
                <c:pt idx="6">
                  <c:v>2029</c:v>
                </c:pt>
                <c:pt idx="7">
                  <c:v>2030</c:v>
                </c:pt>
              </c:numCache>
            </c:numRef>
          </c:cat>
          <c:val>
            <c:numRef>
              <c:f>Backend!$B$41:$I$41</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3-40F3-4623-A821-A5EC25AAD646}"/>
            </c:ext>
          </c:extLst>
        </c:ser>
        <c:ser>
          <c:idx val="4"/>
          <c:order val="4"/>
          <c:tx>
            <c:strRef>
              <c:f>Backend!$A$42</c:f>
              <c:strCache>
                <c:ptCount val="1"/>
                <c:pt idx="0">
                  <c:v>LBG</c:v>
                </c:pt>
              </c:strCache>
            </c:strRef>
          </c:tx>
          <c:spPr>
            <a:solidFill>
              <a:schemeClr val="accent5">
                <a:alpha val="74000"/>
              </a:schemeClr>
            </a:solidFill>
            <a:ln>
              <a:noFill/>
            </a:ln>
            <a:effectLst>
              <a:innerShdw blurRad="114300">
                <a:schemeClr val="accent5">
                  <a:lumMod val="75000"/>
                </a:schemeClr>
              </a:innerShdw>
            </a:effectLst>
          </c:spPr>
          <c:dLbls>
            <c:spPr>
              <a:noFill/>
              <a:ln>
                <a:noFill/>
              </a:ln>
              <a:effectLst/>
            </c:spPr>
            <c:txPr>
              <a:bodyPr rot="0" spcFirstLastPara="1" vertOverflow="ellipsis" vert="horz" wrap="square" lIns="576000" tIns="19050" rIns="38100" bIns="19050" anchor="ctr" anchorCtr="1">
                <a:spAutoFit/>
              </a:bodyPr>
              <a:lstStyle/>
              <a:p>
                <a:pPr>
                  <a:defRPr sz="1000" b="1" i="0" u="none" strike="noStrike" kern="1200" baseline="0">
                    <a:solidFill>
                      <a:schemeClr val="accent5">
                        <a:lumMod val="50000"/>
                      </a:schemeClr>
                    </a:solidFill>
                    <a:latin typeface="+mn-lt"/>
                    <a:ea typeface="+mn-ea"/>
                    <a:cs typeface="+mn-cs"/>
                  </a:defRPr>
                </a:pPr>
                <a:endParaRPr lang="sv-S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a:solidFill>
                        <a:schemeClr val="tx1">
                          <a:lumMod val="35000"/>
                          <a:lumOff val="65000"/>
                        </a:schemeClr>
                      </a:solidFill>
                    </a:ln>
                    <a:effectLst/>
                  </c:spPr>
                </c15:leaderLines>
              </c:ext>
            </c:extLst>
          </c:dLbls>
          <c:cat>
            <c:numRef>
              <c:f>Backend!$B$37:$I$37</c:f>
              <c:numCache>
                <c:formatCode>General</c:formatCode>
                <c:ptCount val="8"/>
                <c:pt idx="0">
                  <c:v>2023</c:v>
                </c:pt>
                <c:pt idx="1">
                  <c:v>2024</c:v>
                </c:pt>
                <c:pt idx="2">
                  <c:v>2025</c:v>
                </c:pt>
                <c:pt idx="3">
                  <c:v>2026</c:v>
                </c:pt>
                <c:pt idx="4">
                  <c:v>2027</c:v>
                </c:pt>
                <c:pt idx="5">
                  <c:v>2028</c:v>
                </c:pt>
                <c:pt idx="6">
                  <c:v>2029</c:v>
                </c:pt>
                <c:pt idx="7">
                  <c:v>2030</c:v>
                </c:pt>
              </c:numCache>
            </c:numRef>
          </c:cat>
          <c:val>
            <c:numRef>
              <c:f>Backend!$B$42:$I$42</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4-40F3-4623-A821-A5EC25AAD646}"/>
            </c:ext>
          </c:extLst>
        </c:ser>
        <c:ser>
          <c:idx val="5"/>
          <c:order val="5"/>
          <c:tx>
            <c:strRef>
              <c:f>Backend!$A$43</c:f>
              <c:strCache>
                <c:ptCount val="1"/>
                <c:pt idx="0">
                  <c:v>ED95</c:v>
                </c:pt>
              </c:strCache>
            </c:strRef>
          </c:tx>
          <c:spPr>
            <a:solidFill>
              <a:schemeClr val="accent6">
                <a:alpha val="74000"/>
              </a:schemeClr>
            </a:solidFill>
            <a:ln>
              <a:noFill/>
            </a:ln>
            <a:effectLst>
              <a:innerShdw blurRad="114300">
                <a:schemeClr val="accent6">
                  <a:lumMod val="75000"/>
                </a:schemeClr>
              </a:innerShdw>
            </a:effectLst>
          </c:spPr>
          <c:dLbls>
            <c:spPr>
              <a:noFill/>
              <a:ln>
                <a:noFill/>
              </a:ln>
              <a:effectLst/>
            </c:spPr>
            <c:txPr>
              <a:bodyPr rot="0" spcFirstLastPara="1" vertOverflow="ellipsis" vert="horz" wrap="square" lIns="36000" tIns="19050" rIns="38100" bIns="19050" anchor="ctr" anchorCtr="1">
                <a:spAutoFit/>
              </a:bodyPr>
              <a:lstStyle/>
              <a:p>
                <a:pPr>
                  <a:defRPr sz="1000" b="1" i="0" u="none" strike="noStrike" kern="1200" baseline="0">
                    <a:solidFill>
                      <a:schemeClr val="accent6">
                        <a:lumMod val="50000"/>
                      </a:schemeClr>
                    </a:solidFill>
                    <a:latin typeface="+mn-lt"/>
                    <a:ea typeface="+mn-ea"/>
                    <a:cs typeface="+mn-cs"/>
                  </a:defRPr>
                </a:pPr>
                <a:endParaRPr lang="sv-S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a:solidFill>
                        <a:schemeClr val="tx1">
                          <a:lumMod val="35000"/>
                          <a:lumOff val="65000"/>
                        </a:schemeClr>
                      </a:solidFill>
                    </a:ln>
                    <a:effectLst/>
                  </c:spPr>
                </c15:leaderLines>
              </c:ext>
            </c:extLst>
          </c:dLbls>
          <c:cat>
            <c:numRef>
              <c:f>Backend!$B$37:$I$37</c:f>
              <c:numCache>
                <c:formatCode>General</c:formatCode>
                <c:ptCount val="8"/>
                <c:pt idx="0">
                  <c:v>2023</c:v>
                </c:pt>
                <c:pt idx="1">
                  <c:v>2024</c:v>
                </c:pt>
                <c:pt idx="2">
                  <c:v>2025</c:v>
                </c:pt>
                <c:pt idx="3">
                  <c:v>2026</c:v>
                </c:pt>
                <c:pt idx="4">
                  <c:v>2027</c:v>
                </c:pt>
                <c:pt idx="5">
                  <c:v>2028</c:v>
                </c:pt>
                <c:pt idx="6">
                  <c:v>2029</c:v>
                </c:pt>
                <c:pt idx="7">
                  <c:v>2030</c:v>
                </c:pt>
              </c:numCache>
            </c:numRef>
          </c:cat>
          <c:val>
            <c:numRef>
              <c:f>Backend!$B$43:$I$43</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5-40F3-4623-A821-A5EC25AAD646}"/>
            </c:ext>
          </c:extLst>
        </c:ser>
        <c:ser>
          <c:idx val="6"/>
          <c:order val="6"/>
          <c:tx>
            <c:strRef>
              <c:f>Backend!$A$44</c:f>
              <c:strCache>
                <c:ptCount val="1"/>
                <c:pt idx="0">
                  <c:v>El</c:v>
                </c:pt>
              </c:strCache>
            </c:strRef>
          </c:tx>
          <c:spPr>
            <a:solidFill>
              <a:schemeClr val="accent4">
                <a:alpha val="70000"/>
              </a:schemeClr>
            </a:solidFill>
            <a:ln>
              <a:noFill/>
            </a:ln>
            <a:effectLst>
              <a:innerShdw blurRad="114300">
                <a:schemeClr val="accent1">
                  <a:lumMod val="60000"/>
                  <a:lumMod val="75000"/>
                </a:schemeClr>
              </a:innerShdw>
            </a:effectLst>
          </c:spPr>
          <c:dLbls>
            <c:spPr>
              <a:noFill/>
              <a:ln>
                <a:noFill/>
              </a:ln>
              <a:effectLst/>
            </c:spPr>
            <c:txPr>
              <a:bodyPr rot="0" spcFirstLastPara="1" vertOverflow="ellipsis" vert="horz" wrap="square" lIns="504000" tIns="19050" rIns="38100" bIns="19050" anchor="ctr" anchorCtr="1">
                <a:spAutoFit/>
              </a:bodyPr>
              <a:lstStyle/>
              <a:p>
                <a:pPr>
                  <a:defRPr sz="1000" b="1" i="0" u="none" strike="noStrike" kern="1200" baseline="0">
                    <a:solidFill>
                      <a:schemeClr val="accent1">
                        <a:lumMod val="60000"/>
                        <a:lumMod val="50000"/>
                      </a:schemeClr>
                    </a:solidFill>
                    <a:latin typeface="+mn-lt"/>
                    <a:ea typeface="+mn-ea"/>
                    <a:cs typeface="+mn-cs"/>
                  </a:defRPr>
                </a:pPr>
                <a:endParaRPr lang="sv-SE"/>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a:solidFill>
                        <a:schemeClr val="tx1">
                          <a:lumMod val="35000"/>
                          <a:lumOff val="65000"/>
                        </a:schemeClr>
                      </a:solidFill>
                    </a:ln>
                    <a:effectLst/>
                  </c:spPr>
                </c15:leaderLines>
              </c:ext>
            </c:extLst>
          </c:dLbls>
          <c:cat>
            <c:numRef>
              <c:f>Backend!$B$37:$I$37</c:f>
              <c:numCache>
                <c:formatCode>General</c:formatCode>
                <c:ptCount val="8"/>
                <c:pt idx="0">
                  <c:v>2023</c:v>
                </c:pt>
                <c:pt idx="1">
                  <c:v>2024</c:v>
                </c:pt>
                <c:pt idx="2">
                  <c:v>2025</c:v>
                </c:pt>
                <c:pt idx="3">
                  <c:v>2026</c:v>
                </c:pt>
                <c:pt idx="4">
                  <c:v>2027</c:v>
                </c:pt>
                <c:pt idx="5">
                  <c:v>2028</c:v>
                </c:pt>
                <c:pt idx="6">
                  <c:v>2029</c:v>
                </c:pt>
                <c:pt idx="7">
                  <c:v>2030</c:v>
                </c:pt>
              </c:numCache>
            </c:numRef>
          </c:cat>
          <c:val>
            <c:numRef>
              <c:f>Backend!$B$44:$I$44</c:f>
              <c:numCache>
                <c:formatCode>0%</c:formatCode>
                <c:ptCount val="8"/>
                <c:pt idx="0">
                  <c:v>0</c:v>
                </c:pt>
                <c:pt idx="1">
                  <c:v>0</c:v>
                </c:pt>
                <c:pt idx="2">
                  <c:v>9.1666666666666674E-2</c:v>
                </c:pt>
                <c:pt idx="3">
                  <c:v>0.18333333333333335</c:v>
                </c:pt>
                <c:pt idx="4">
                  <c:v>0.27500000000000002</c:v>
                </c:pt>
                <c:pt idx="5">
                  <c:v>0.3666666666666667</c:v>
                </c:pt>
                <c:pt idx="6">
                  <c:v>0.45833333333333337</c:v>
                </c:pt>
                <c:pt idx="7">
                  <c:v>0.55000000000000004</c:v>
                </c:pt>
              </c:numCache>
            </c:numRef>
          </c:val>
          <c:extLst>
            <c:ext xmlns:c16="http://schemas.microsoft.com/office/drawing/2014/chart" uri="{C3380CC4-5D6E-409C-BE32-E72D297353CC}">
              <c16:uniqueId val="{00000006-40F3-4623-A821-A5EC25AAD646}"/>
            </c:ext>
          </c:extLst>
        </c:ser>
        <c:dLbls>
          <c:showLegendKey val="0"/>
          <c:showVal val="1"/>
          <c:showCatName val="0"/>
          <c:showSerName val="0"/>
          <c:showPercent val="0"/>
          <c:showBubbleSize val="0"/>
        </c:dLbls>
        <c:axId val="1657957472"/>
        <c:axId val="1657960832"/>
      </c:areaChart>
      <c:catAx>
        <c:axId val="1657957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20" normalizeH="0" baseline="0">
                <a:solidFill>
                  <a:schemeClr val="tx1">
                    <a:lumMod val="65000"/>
                    <a:lumOff val="35000"/>
                  </a:schemeClr>
                </a:solidFill>
                <a:latin typeface="+mn-lt"/>
                <a:ea typeface="+mn-ea"/>
                <a:cs typeface="+mn-cs"/>
              </a:defRPr>
            </a:pPr>
            <a:endParaRPr lang="sv-SE"/>
          </a:p>
        </c:txPr>
        <c:crossAx val="1657960832"/>
        <c:crosses val="autoZero"/>
        <c:auto val="1"/>
        <c:lblAlgn val="ctr"/>
        <c:lblOffset val="100"/>
        <c:noMultiLvlLbl val="0"/>
      </c:catAx>
      <c:valAx>
        <c:axId val="1657960832"/>
        <c:scaling>
          <c:orientation val="minMax"/>
          <c:max val="1"/>
          <c:min val="0"/>
        </c:scaling>
        <c:delete val="0"/>
        <c:axPos val="l"/>
        <c:majorGridlines>
          <c:spPr>
            <a:ln w="9525" cap="flat" cmpd="sng" algn="ctr">
              <a:solidFill>
                <a:schemeClr val="tx1">
                  <a:lumMod val="5000"/>
                  <a:lumOff val="9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tx1">
                    <a:lumMod val="65000"/>
                    <a:lumOff val="35000"/>
                  </a:schemeClr>
                </a:solidFill>
                <a:latin typeface="+mn-lt"/>
                <a:ea typeface="+mn-ea"/>
                <a:cs typeface="+mn-cs"/>
              </a:defRPr>
            </a:pPr>
            <a:endParaRPr lang="sv-SE"/>
          </a:p>
        </c:txPr>
        <c:crossAx val="1657957472"/>
        <c:crosses val="autoZero"/>
        <c:crossBetween val="midCat"/>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119154</xdr:colOff>
      <xdr:row>0</xdr:row>
      <xdr:rowOff>192381</xdr:rowOff>
    </xdr:from>
    <xdr:to>
      <xdr:col>17</xdr:col>
      <xdr:colOff>387851</xdr:colOff>
      <xdr:row>19</xdr:row>
      <xdr:rowOff>12492</xdr:rowOff>
    </xdr:to>
    <xdr:graphicFrame macro="">
      <xdr:nvGraphicFramePr>
        <xdr:cNvPr id="2" name="Diagram 1">
          <a:extLst>
            <a:ext uri="{FF2B5EF4-FFF2-40B4-BE49-F238E27FC236}">
              <a16:creationId xmlns:a16="http://schemas.microsoft.com/office/drawing/2014/main" id="{1EA84E73-7976-4F43-A4E1-EC5D1564FB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117092</xdr:colOff>
      <xdr:row>19</xdr:row>
      <xdr:rowOff>32236</xdr:rowOff>
    </xdr:from>
    <xdr:to>
      <xdr:col>17</xdr:col>
      <xdr:colOff>345371</xdr:colOff>
      <xdr:row>41</xdr:row>
      <xdr:rowOff>160373</xdr:rowOff>
    </xdr:to>
    <xdr:graphicFrame macro="">
      <xdr:nvGraphicFramePr>
        <xdr:cNvPr id="4" name="Diagram 3">
          <a:extLst>
            <a:ext uri="{FF2B5EF4-FFF2-40B4-BE49-F238E27FC236}">
              <a16:creationId xmlns:a16="http://schemas.microsoft.com/office/drawing/2014/main" id="{A7438E2E-AA63-044F-24CE-E2FCCF192F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Herman Elvingson" id="{709F0C5F-B54D-4388-8FF2-0E0F068007EB}" userId="S::herman.elvingson@2050.se::e88475f8-dbd6-4c68-846b-c290a0edf446"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4A834ED-8B30-4941-9A68-E89387F983C3}" name="Tabell1" displayName="Tabell1" ref="A3:D11" totalsRowShown="0" headerRowDxfId="5">
  <autoFilter ref="A3:D11" xr:uid="{C4A834ED-8B30-4941-9A68-E89387F983C3}"/>
  <tableColumns count="4">
    <tableColumn id="1" xr3:uid="{629C42AF-F9A6-480A-BB5A-C9E5188671FD}" name="år"/>
    <tableColumn id="2" xr3:uid="{68F81B15-1F39-4DE4-8264-C5714F456F4C}" name="100% Gamla reduktionsplikten" dataDxfId="4"/>
    <tableColumn id="3" xr3:uid="{FDC0B71D-B5B8-4D6D-8F82-C013AFD35718}" name="Egen reduktion" dataDxfId="3"/>
    <tableColumn id="4" xr3:uid="{7CE20C8D-5887-4945-9293-025F5EA4350C}" name="100% Nya reduktionsplikten" dataDxfId="2">
      <calculatedColumnFormula>#REF!</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6" dT="2023-06-08T14:12:27.96" personId="{709F0C5F-B54D-4388-8FF2-0E0F068007EB}" id="{08A61DDD-CE00-4AE4-9847-41C82BB8F337}">
    <text>Ej reduktionsplikt</text>
  </threadedComment>
  <threadedComment ref="A17" dT="2023-06-08T14:12:37.19" personId="{709F0C5F-B54D-4388-8FF2-0E0F068007EB}" id="{F46282F0-A3A8-4EAE-B8C3-2BBDC1F8164D}">
    <text>Ej reduktionsplikt</text>
  </threadedComment>
  <threadedComment ref="A20" dT="2023-06-15T13:27:55.82" personId="{709F0C5F-B54D-4388-8FF2-0E0F068007EB}" id="{A52C2337-7A89-4D68-B21F-555E08D4723C}">
    <text>Använder FAME100 för RME</text>
  </threadedComment>
</ThreadedComments>
</file>

<file path=xl/threadedComments/threadedComment2.xml><?xml version="1.0" encoding="utf-8"?>
<ThreadedComments xmlns="http://schemas.microsoft.com/office/spreadsheetml/2018/threadedcomments" xmlns:x="http://schemas.openxmlformats.org/spreadsheetml/2006/main">
  <threadedComment ref="Q5" dT="2023-06-08T14:12:27.96" personId="{709F0C5F-B54D-4388-8FF2-0E0F068007EB}" id="{43183EC0-E614-44F9-9123-0A80BFAE3610}">
    <text>Ej reduktionsplikt</text>
  </threadedComment>
  <threadedComment ref="R5" dT="2023-06-08T14:12:37.19" personId="{709F0C5F-B54D-4388-8FF2-0E0F068007EB}" id="{1B72C80A-66D8-46F3-957C-DFABB6E7C22D}">
    <text>Ej reduktionsplikt</text>
  </threadedComment>
  <threadedComment ref="M6" dT="2023-06-08T14:10:14.92" personId="{709F0C5F-B54D-4388-8FF2-0E0F068007EB}" id="{D7106F7E-FA75-4EE3-ABF8-5A4343A2C1F5}">
    <text>MJ/tonkm för dieseldrift, tar inte hänsyn till om verkningsgraden sjunker för andra bränslen</text>
  </threadedComment>
</ThreadedComments>
</file>

<file path=xl/worksheets/_rels/sheet1.xml.rels><?xml version="1.0" encoding="UTF-8" standalone="yes"?>
<Relationships xmlns="http://schemas.openxmlformats.org/package/2006/relationships"><Relationship Id="rId2" Type="http://schemas.openxmlformats.org/officeDocument/2006/relationships/hyperlink" Target="https://www.energimyndigheten.se/fornybart/hallbarhetskriterier/drivmedelslagen/vaxthusgasutslapp/" TargetMode="External"/><Relationship Id="rId1" Type="http://schemas.openxmlformats.org/officeDocument/2006/relationships/hyperlink" Target="https://publications.jrc.ec.europa.eu/repository/bitstream/JRC117564/jec_ttw_v5_hdv_117564_final.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hyperlink" Target="https://publications.jrc.ec.europa.eu/repository/bitstream/JRC117564/jec_ttw_v5_hdv_117564_final.pdf" TargetMode="External"/><Relationship Id="rId6" Type="http://schemas.microsoft.com/office/2017/10/relationships/threadedComment" Target="../threadedComments/threadedComment1.xml"/><Relationship Id="rId5" Type="http://schemas.openxmlformats.org/officeDocument/2006/relationships/comments" Target="../comments2.xml"/><Relationship Id="rId4" Type="http://schemas.openxmlformats.org/officeDocument/2006/relationships/table" Target="../tables/table1.xml"/></Relationships>
</file>

<file path=xl/worksheets/_rels/sheet5.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D8D3A6-7E73-45D7-BDA9-F66F91678533}">
  <sheetPr codeName="Blad1"/>
  <dimension ref="B2:B35"/>
  <sheetViews>
    <sheetView showGridLines="0" zoomScale="130" zoomScaleNormal="130" workbookViewId="0">
      <selection activeCell="B9" sqref="B9"/>
    </sheetView>
  </sheetViews>
  <sheetFormatPr baseColWidth="10" defaultColWidth="8.83203125" defaultRowHeight="16" x14ac:dyDescent="0.2"/>
  <cols>
    <col min="1" max="1" width="2.83203125" customWidth="1"/>
    <col min="2" max="2" width="167.83203125" customWidth="1"/>
  </cols>
  <sheetData>
    <row r="2" spans="2:2" ht="19" x14ac:dyDescent="0.25">
      <c r="B2" s="46" t="s">
        <v>97</v>
      </c>
    </row>
    <row r="3" spans="2:2" ht="34" x14ac:dyDescent="0.2">
      <c r="B3" s="47" t="s">
        <v>114</v>
      </c>
    </row>
    <row r="4" spans="2:2" x14ac:dyDescent="0.2">
      <c r="B4" s="48" t="s">
        <v>88</v>
      </c>
    </row>
    <row r="5" spans="2:2" x14ac:dyDescent="0.2">
      <c r="B5" s="48" t="s">
        <v>89</v>
      </c>
    </row>
    <row r="6" spans="2:2" x14ac:dyDescent="0.2">
      <c r="B6" s="48" t="s">
        <v>90</v>
      </c>
    </row>
    <row r="7" spans="2:2" x14ac:dyDescent="0.2">
      <c r="B7" s="48"/>
    </row>
    <row r="8" spans="2:2" ht="30" customHeight="1" x14ac:dyDescent="0.2">
      <c r="B8" s="47" t="s">
        <v>113</v>
      </c>
    </row>
    <row r="9" spans="2:2" ht="5" customHeight="1" x14ac:dyDescent="0.2">
      <c r="B9" s="47"/>
    </row>
    <row r="10" spans="2:2" ht="17" x14ac:dyDescent="0.2">
      <c r="B10" s="47" t="s">
        <v>115</v>
      </c>
    </row>
    <row r="11" spans="2:2" ht="17" x14ac:dyDescent="0.2">
      <c r="B11" s="47" t="s">
        <v>116</v>
      </c>
    </row>
    <row r="12" spans="2:2" ht="17" x14ac:dyDescent="0.2">
      <c r="B12" s="49" t="s">
        <v>117</v>
      </c>
    </row>
    <row r="13" spans="2:2" x14ac:dyDescent="0.2">
      <c r="B13" s="38"/>
    </row>
    <row r="14" spans="2:2" ht="19" x14ac:dyDescent="0.25">
      <c r="B14" s="46" t="s">
        <v>98</v>
      </c>
    </row>
    <row r="15" spans="2:2" ht="51" x14ac:dyDescent="0.2">
      <c r="B15" s="47" t="s">
        <v>131</v>
      </c>
    </row>
    <row r="16" spans="2:2" ht="68" x14ac:dyDescent="0.2">
      <c r="B16" s="47" t="s">
        <v>133</v>
      </c>
    </row>
    <row r="17" spans="2:2" x14ac:dyDescent="0.2">
      <c r="B17" s="47"/>
    </row>
    <row r="18" spans="2:2" ht="85" x14ac:dyDescent="0.2">
      <c r="B18" s="47" t="s">
        <v>132</v>
      </c>
    </row>
    <row r="19" spans="2:2" x14ac:dyDescent="0.2">
      <c r="B19" s="47"/>
    </row>
    <row r="20" spans="2:2" ht="34" x14ac:dyDescent="0.2">
      <c r="B20" s="47" t="s">
        <v>130</v>
      </c>
    </row>
    <row r="21" spans="2:2" x14ac:dyDescent="0.2">
      <c r="B21" s="25"/>
    </row>
    <row r="23" spans="2:2" ht="19" x14ac:dyDescent="0.25">
      <c r="B23" s="46" t="s">
        <v>128</v>
      </c>
    </row>
    <row r="24" spans="2:2" x14ac:dyDescent="0.2">
      <c r="B24" s="75" t="s">
        <v>84</v>
      </c>
    </row>
    <row r="25" spans="2:2" x14ac:dyDescent="0.2">
      <c r="B25" s="73" t="s">
        <v>85</v>
      </c>
    </row>
    <row r="26" spans="2:2" x14ac:dyDescent="0.2">
      <c r="B26" s="24" t="s">
        <v>126</v>
      </c>
    </row>
    <row r="27" spans="2:2" ht="16" customHeight="1" x14ac:dyDescent="0.2">
      <c r="B27" s="82" t="s">
        <v>129</v>
      </c>
    </row>
    <row r="28" spans="2:2" x14ac:dyDescent="0.2">
      <c r="B28" s="75" t="s">
        <v>87</v>
      </c>
    </row>
    <row r="29" spans="2:2" x14ac:dyDescent="0.2">
      <c r="B29" s="24" t="s">
        <v>14</v>
      </c>
    </row>
    <row r="30" spans="2:2" x14ac:dyDescent="0.2">
      <c r="B30" s="75" t="s">
        <v>101</v>
      </c>
    </row>
    <row r="31" spans="2:2" x14ac:dyDescent="0.2">
      <c r="B31" s="76" t="s">
        <v>81</v>
      </c>
    </row>
    <row r="32" spans="2:2" x14ac:dyDescent="0.2">
      <c r="B32" s="74" t="s">
        <v>82</v>
      </c>
    </row>
    <row r="33" spans="2:2" x14ac:dyDescent="0.2">
      <c r="B33" s="24" t="s">
        <v>83</v>
      </c>
    </row>
    <row r="34" spans="2:2" x14ac:dyDescent="0.2">
      <c r="B34" s="75" t="s">
        <v>121</v>
      </c>
    </row>
    <row r="35" spans="2:2" x14ac:dyDescent="0.2">
      <c r="B35" s="25" t="s">
        <v>120</v>
      </c>
    </row>
  </sheetData>
  <hyperlinks>
    <hyperlink ref="B31" r:id="rId1" xr:uid="{EFA84F0C-0958-46B5-B213-FD12E41FE2F9}"/>
    <hyperlink ref="B25" r:id="rId2" xr:uid="{61006378-F222-4FB4-872A-69B69D4A812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0CB19-290F-468C-A768-0D07D53678FD}">
  <sheetPr codeName="Blad2"/>
  <dimension ref="A1:E34"/>
  <sheetViews>
    <sheetView showGridLines="0" tabSelected="1" zoomScaleNormal="100" workbookViewId="0">
      <selection activeCell="D22" sqref="D22"/>
    </sheetView>
  </sheetViews>
  <sheetFormatPr baseColWidth="10" defaultColWidth="8.83203125" defaultRowHeight="16" x14ac:dyDescent="0.2"/>
  <cols>
    <col min="1" max="1" width="27.33203125" customWidth="1"/>
    <col min="2" max="3" width="24.33203125" customWidth="1"/>
    <col min="4" max="4" width="23.6640625" customWidth="1"/>
    <col min="7" max="7" width="17.5" customWidth="1"/>
    <col min="8" max="8" width="17.33203125" customWidth="1"/>
  </cols>
  <sheetData>
    <row r="1" spans="1:5" ht="19" x14ac:dyDescent="0.25">
      <c r="B1" s="40" t="s">
        <v>96</v>
      </c>
    </row>
    <row r="2" spans="1:5" ht="34" x14ac:dyDescent="0.2">
      <c r="A2" s="22" t="s">
        <v>35</v>
      </c>
      <c r="B2" s="30" t="s">
        <v>67</v>
      </c>
      <c r="C2" s="30" t="s">
        <v>65</v>
      </c>
      <c r="D2" s="31" t="s">
        <v>66</v>
      </c>
    </row>
    <row r="3" spans="1:5" x14ac:dyDescent="0.2">
      <c r="A3" t="s">
        <v>2</v>
      </c>
      <c r="B3" s="5">
        <v>1</v>
      </c>
      <c r="C3" s="5">
        <v>0.55000000000000004</v>
      </c>
      <c r="D3" s="9">
        <v>0.25</v>
      </c>
    </row>
    <row r="4" spans="1:5" x14ac:dyDescent="0.2">
      <c r="A4" t="s">
        <v>3</v>
      </c>
      <c r="B4" s="5">
        <v>0</v>
      </c>
      <c r="C4" s="5">
        <v>0.4</v>
      </c>
      <c r="D4" s="9">
        <v>0.15</v>
      </c>
    </row>
    <row r="5" spans="1:5" x14ac:dyDescent="0.2">
      <c r="A5" t="s">
        <v>4</v>
      </c>
      <c r="B5" s="5"/>
      <c r="C5" s="5">
        <v>0.05</v>
      </c>
      <c r="D5" s="9">
        <v>0.05</v>
      </c>
    </row>
    <row r="6" spans="1:5" x14ac:dyDescent="0.2">
      <c r="A6" t="s">
        <v>5</v>
      </c>
      <c r="B6" s="5"/>
      <c r="C6" s="5"/>
      <c r="D6" s="9"/>
    </row>
    <row r="7" spans="1:5" x14ac:dyDescent="0.2">
      <c r="A7" t="s">
        <v>6</v>
      </c>
      <c r="B7" s="5"/>
      <c r="C7" s="5"/>
      <c r="D7" s="9"/>
    </row>
    <row r="8" spans="1:5" x14ac:dyDescent="0.2">
      <c r="A8" t="s">
        <v>7</v>
      </c>
      <c r="B8" s="5"/>
      <c r="C8" s="5"/>
      <c r="D8" s="9"/>
    </row>
    <row r="9" spans="1:5" x14ac:dyDescent="0.2">
      <c r="A9" t="s">
        <v>8</v>
      </c>
      <c r="B9" s="6"/>
      <c r="C9" s="6">
        <v>0</v>
      </c>
      <c r="D9" s="10">
        <v>0.55000000000000004</v>
      </c>
    </row>
    <row r="10" spans="1:5" x14ac:dyDescent="0.2">
      <c r="B10" s="1">
        <f>SUM(B3:B9)</f>
        <v>1</v>
      </c>
      <c r="C10" s="1">
        <f>SUM(C3:C9)</f>
        <v>1</v>
      </c>
      <c r="D10" s="11">
        <f>SUM(D3:D9)</f>
        <v>1</v>
      </c>
    </row>
    <row r="11" spans="1:5" x14ac:dyDescent="0.2">
      <c r="A11" s="22" t="s">
        <v>68</v>
      </c>
      <c r="B11" s="23">
        <f>Tabeller!$C$12</f>
        <v>0.30616740088105721</v>
      </c>
      <c r="C11" s="23">
        <f>Tabeller!E12</f>
        <v>0.39896916299559476</v>
      </c>
      <c r="D11" s="23">
        <f>Tabeller!$Q$12</f>
        <v>0.67775173064820637</v>
      </c>
    </row>
    <row r="12" spans="1:5" x14ac:dyDescent="0.2">
      <c r="A12" s="22" t="s">
        <v>69</v>
      </c>
      <c r="B12" s="23">
        <f>Backend!B57</f>
        <v>1</v>
      </c>
      <c r="C12" s="83">
        <f>Backend!C57</f>
        <v>0.81235901276009959</v>
      </c>
      <c r="D12" s="23"/>
    </row>
    <row r="14" spans="1:5" ht="19" x14ac:dyDescent="0.25">
      <c r="B14" s="40" t="s">
        <v>95</v>
      </c>
    </row>
    <row r="15" spans="1:5" ht="17" x14ac:dyDescent="0.2">
      <c r="A15" s="22" t="s">
        <v>35</v>
      </c>
      <c r="B15" s="77" t="s">
        <v>64</v>
      </c>
      <c r="C15" s="41" t="s">
        <v>70</v>
      </c>
      <c r="D15" s="78" t="s">
        <v>91</v>
      </c>
      <c r="E15" s="41"/>
    </row>
    <row r="16" spans="1:5" x14ac:dyDescent="0.2">
      <c r="A16" t="s">
        <v>13</v>
      </c>
      <c r="B16" s="35">
        <v>24.05</v>
      </c>
      <c r="C16" s="26" t="s">
        <v>71</v>
      </c>
      <c r="D16" s="32">
        <v>17.989999999999998</v>
      </c>
      <c r="E16" s="26" t="s">
        <v>71</v>
      </c>
    </row>
    <row r="17" spans="1:5" x14ac:dyDescent="0.2">
      <c r="A17" t="s">
        <v>3</v>
      </c>
      <c r="B17" s="36">
        <v>27.908999999999999</v>
      </c>
      <c r="C17" s="24" t="s">
        <v>71</v>
      </c>
      <c r="D17" s="33">
        <v>21.14</v>
      </c>
      <c r="E17" s="24" t="s">
        <v>71</v>
      </c>
    </row>
    <row r="18" spans="1:5" x14ac:dyDescent="0.2">
      <c r="A18" t="s">
        <v>4</v>
      </c>
      <c r="B18" s="36">
        <v>17</v>
      </c>
      <c r="C18" s="24" t="s">
        <v>71</v>
      </c>
      <c r="D18" s="33">
        <v>18.600000000000001</v>
      </c>
      <c r="E18" s="24" t="s">
        <v>71</v>
      </c>
    </row>
    <row r="19" spans="1:5" x14ac:dyDescent="0.2">
      <c r="A19" t="s">
        <v>5</v>
      </c>
      <c r="B19" s="36">
        <v>28.75</v>
      </c>
      <c r="C19" s="24" t="s">
        <v>72</v>
      </c>
      <c r="D19" s="33">
        <v>29</v>
      </c>
      <c r="E19" s="24" t="s">
        <v>72</v>
      </c>
    </row>
    <row r="20" spans="1:5" x14ac:dyDescent="0.2">
      <c r="A20" t="s">
        <v>6</v>
      </c>
      <c r="B20" s="36">
        <v>30</v>
      </c>
      <c r="C20" s="24" t="s">
        <v>72</v>
      </c>
      <c r="D20" s="33">
        <v>30</v>
      </c>
      <c r="E20" s="24" t="s">
        <v>72</v>
      </c>
    </row>
    <row r="21" spans="1:5" x14ac:dyDescent="0.2">
      <c r="A21" t="s">
        <v>7</v>
      </c>
      <c r="B21" s="36">
        <v>18</v>
      </c>
      <c r="C21" s="24" t="s">
        <v>71</v>
      </c>
      <c r="D21" s="33">
        <v>18</v>
      </c>
      <c r="E21" s="24" t="s">
        <v>71</v>
      </c>
    </row>
    <row r="22" spans="1:5" x14ac:dyDescent="0.2">
      <c r="A22" t="s">
        <v>8</v>
      </c>
      <c r="B22" s="37">
        <v>3</v>
      </c>
      <c r="C22" s="25" t="s">
        <v>73</v>
      </c>
      <c r="D22" s="34">
        <v>3</v>
      </c>
      <c r="E22" s="25" t="s">
        <v>73</v>
      </c>
    </row>
    <row r="28" spans="1:5" x14ac:dyDescent="0.2">
      <c r="B28" s="21"/>
      <c r="C28" s="21"/>
      <c r="D28" s="21"/>
    </row>
    <row r="29" spans="1:5" x14ac:dyDescent="0.2">
      <c r="B29" s="21"/>
      <c r="C29" s="21"/>
      <c r="D29" s="21"/>
    </row>
    <row r="30" spans="1:5" x14ac:dyDescent="0.2">
      <c r="B30" s="21"/>
      <c r="C30" s="21"/>
      <c r="D30" s="21"/>
    </row>
    <row r="31" spans="1:5" x14ac:dyDescent="0.2">
      <c r="B31" s="21"/>
      <c r="C31" s="21"/>
      <c r="D31" s="21"/>
    </row>
    <row r="32" spans="1:5" x14ac:dyDescent="0.2">
      <c r="B32" s="21"/>
      <c r="C32" s="21"/>
      <c r="D32" s="21"/>
    </row>
    <row r="33" spans="2:4" x14ac:dyDescent="0.2">
      <c r="B33" s="21"/>
      <c r="C33" s="21"/>
      <c r="D33" s="21"/>
    </row>
    <row r="34" spans="2:4" x14ac:dyDescent="0.2">
      <c r="B34" s="21"/>
      <c r="C34" s="21"/>
      <c r="D34" s="21"/>
    </row>
  </sheetData>
  <protectedRanges>
    <protectedRange sqref="B3:D9 B16:B22 D16:D22" name="Frontend"/>
  </protectedRanges>
  <conditionalFormatting sqref="B10:D10">
    <cfRule type="cellIs" dxfId="1" priority="1" operator="lessThan">
      <formula>1</formula>
    </cfRule>
    <cfRule type="cellIs" dxfId="0" priority="2" operator="greaterThan">
      <formula>1</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11D348-402C-40AA-A26A-4F06802963D1}">
  <sheetPr codeName="Blad3"/>
  <dimension ref="A2:S86"/>
  <sheetViews>
    <sheetView topLeftCell="A7" zoomScale="90" zoomScaleNormal="90" workbookViewId="0">
      <selection activeCell="G24" sqref="G24"/>
    </sheetView>
  </sheetViews>
  <sheetFormatPr baseColWidth="10" defaultColWidth="11.1640625" defaultRowHeight="16" x14ac:dyDescent="0.2"/>
  <cols>
    <col min="1" max="1" width="29.5" style="84" bestFit="1" customWidth="1"/>
    <col min="2" max="2" width="21" style="84" customWidth="1"/>
    <col min="3" max="3" width="15.1640625" style="84" customWidth="1"/>
    <col min="4" max="4" width="17" style="84" customWidth="1"/>
    <col min="5" max="5" width="15.33203125" style="84" customWidth="1"/>
    <col min="6" max="6" width="19.83203125" style="84" customWidth="1"/>
    <col min="7" max="7" width="18" style="84" customWidth="1"/>
    <col min="8" max="8" width="18.1640625" style="84" customWidth="1"/>
    <col min="9" max="9" width="16.6640625" style="84" customWidth="1"/>
    <col min="10" max="10" width="15.6640625" style="84" customWidth="1"/>
    <col min="11" max="11" width="15.33203125" style="84" customWidth="1"/>
    <col min="12" max="12" width="14.6640625" style="84" customWidth="1"/>
    <col min="13" max="13" width="14.5" style="84" bestFit="1" customWidth="1"/>
    <col min="14" max="14" width="14.33203125" style="84" customWidth="1"/>
    <col min="15" max="15" width="11.1640625" style="84"/>
    <col min="16" max="16" width="15.6640625" style="84" customWidth="1"/>
    <col min="17" max="16384" width="11.1640625" style="84"/>
  </cols>
  <sheetData>
    <row r="2" spans="1:17" ht="21" x14ac:dyDescent="0.25">
      <c r="A2" s="100" t="s">
        <v>103</v>
      </c>
      <c r="B2" s="101">
        <v>2023</v>
      </c>
      <c r="C2" s="102"/>
      <c r="D2" s="101">
        <v>2024</v>
      </c>
      <c r="E2" s="102"/>
      <c r="F2" s="101">
        <v>2025</v>
      </c>
      <c r="G2" s="102"/>
      <c r="H2" s="101">
        <v>2026</v>
      </c>
      <c r="I2" s="102"/>
      <c r="J2" s="101">
        <v>2027</v>
      </c>
      <c r="K2" s="102"/>
      <c r="L2" s="101">
        <v>2028</v>
      </c>
      <c r="M2" s="102"/>
      <c r="N2" s="101">
        <v>2029</v>
      </c>
      <c r="O2" s="102"/>
      <c r="P2" s="101">
        <v>2030</v>
      </c>
      <c r="Q2" s="102"/>
    </row>
    <row r="3" spans="1:17" ht="51" x14ac:dyDescent="0.2">
      <c r="B3" s="125" t="s">
        <v>9</v>
      </c>
      <c r="C3" s="126" t="s">
        <v>10</v>
      </c>
      <c r="D3" s="125" t="s">
        <v>9</v>
      </c>
      <c r="E3" s="126" t="s">
        <v>10</v>
      </c>
      <c r="F3" s="125" t="s">
        <v>9</v>
      </c>
      <c r="G3" s="126" t="s">
        <v>10</v>
      </c>
      <c r="H3" s="125" t="s">
        <v>9</v>
      </c>
      <c r="I3" s="126" t="s">
        <v>10</v>
      </c>
      <c r="J3" s="125" t="s">
        <v>9</v>
      </c>
      <c r="K3" s="126" t="s">
        <v>10</v>
      </c>
      <c r="L3" s="125" t="s">
        <v>9</v>
      </c>
      <c r="M3" s="126" t="s">
        <v>10</v>
      </c>
      <c r="N3" s="125" t="s">
        <v>9</v>
      </c>
      <c r="O3" s="126" t="s">
        <v>10</v>
      </c>
      <c r="P3" s="125" t="s">
        <v>9</v>
      </c>
      <c r="Q3" s="126" t="s">
        <v>10</v>
      </c>
    </row>
    <row r="4" spans="1:17" x14ac:dyDescent="0.2">
      <c r="A4" s="84" t="s">
        <v>112</v>
      </c>
      <c r="B4" s="127"/>
      <c r="C4" s="128">
        <v>0.30499999999999999</v>
      </c>
      <c r="D4" s="127"/>
      <c r="E4" s="128">
        <v>0.4</v>
      </c>
      <c r="F4" s="127"/>
      <c r="G4" s="128">
        <v>0.45</v>
      </c>
      <c r="H4" s="127"/>
      <c r="I4" s="128">
        <v>0.5</v>
      </c>
      <c r="J4" s="127"/>
      <c r="K4" s="128">
        <v>0.54</v>
      </c>
      <c r="L4" s="127"/>
      <c r="M4" s="128">
        <v>0.57999999999999996</v>
      </c>
      <c r="N4" s="127"/>
      <c r="O4" s="128">
        <v>0.62</v>
      </c>
      <c r="P4" s="127"/>
      <c r="Q4" s="128">
        <v>0.66</v>
      </c>
    </row>
    <row r="5" spans="1:17" x14ac:dyDescent="0.2">
      <c r="A5" s="84" t="s">
        <v>2</v>
      </c>
      <c r="B5" s="122">
        <f>_xlfn.XLOOKUP(A5,Frontend!$A$3:$A$9,Frontend!$B$3:$B$9)</f>
        <v>1</v>
      </c>
      <c r="C5" s="123">
        <f>Backend!E18</f>
        <v>0.30616740088105721</v>
      </c>
      <c r="D5" s="122">
        <f>_xlfn.XLOOKUP(A5,Frontend!$A$3:$A$9,Frontend!$C$3:$C$9)</f>
        <v>0.55000000000000004</v>
      </c>
      <c r="E5" s="116">
        <v>0.06</v>
      </c>
      <c r="F5" s="71">
        <f t="shared" ref="F5:F11" si="0">D5+(($P5-$D5)/(5+1))</f>
        <v>0.5</v>
      </c>
      <c r="G5" s="116">
        <f>$E$5</f>
        <v>0.06</v>
      </c>
      <c r="H5" s="71">
        <f>F5+(($P5-$D5)/(5+1))</f>
        <v>0.45</v>
      </c>
      <c r="I5" s="116">
        <f>$E$5</f>
        <v>0.06</v>
      </c>
      <c r="J5" s="71">
        <f>H5+(($P5-$D5)/(5+1))</f>
        <v>0.4</v>
      </c>
      <c r="K5" s="116">
        <f>$E$5</f>
        <v>0.06</v>
      </c>
      <c r="L5" s="71">
        <f>J5+(($P5-$D5)/(5+1))</f>
        <v>0.35000000000000003</v>
      </c>
      <c r="M5" s="116">
        <f>$E$5</f>
        <v>0.06</v>
      </c>
      <c r="N5" s="71">
        <f t="shared" ref="N5:N11" si="1">L5+(($P5-$D5)/(5+1))</f>
        <v>0.30000000000000004</v>
      </c>
      <c r="O5" s="116">
        <f>$E$5</f>
        <v>0.06</v>
      </c>
      <c r="P5" s="117">
        <f>_xlfn.XLOOKUP(A5,Frontend!$A$3:$A$9,Frontend!$D$3:$D$9)</f>
        <v>0.25</v>
      </c>
      <c r="Q5" s="116">
        <f>$E$5</f>
        <v>0.06</v>
      </c>
    </row>
    <row r="6" spans="1:17" x14ac:dyDescent="0.2">
      <c r="A6" s="84" t="s">
        <v>3</v>
      </c>
      <c r="B6" s="122">
        <f>_xlfn.XLOOKUP(A6,Frontend!$A$3:$A$9,Frontend!$B$3:$B$9)</f>
        <v>0</v>
      </c>
      <c r="C6" s="123">
        <f>Backend!E19</f>
        <v>0.83149779735682816</v>
      </c>
      <c r="D6" s="122">
        <f>_xlfn.XLOOKUP(A6,Frontend!$A$3:$A$9,Frontend!$C$3:$C$9)</f>
        <v>0.4</v>
      </c>
      <c r="E6" s="118">
        <f>$C6</f>
        <v>0.83149779735682816</v>
      </c>
      <c r="F6" s="71">
        <f t="shared" si="0"/>
        <v>0.35833333333333334</v>
      </c>
      <c r="G6" s="118">
        <f>$C6</f>
        <v>0.83149779735682816</v>
      </c>
      <c r="H6" s="71">
        <f>F6+(($P6-$D6)/(5+1))</f>
        <v>0.31666666666666665</v>
      </c>
      <c r="I6" s="118">
        <f>$C6</f>
        <v>0.83149779735682816</v>
      </c>
      <c r="J6" s="71">
        <f>H6+(($P6-$D6)/(5+1))</f>
        <v>0.27499999999999997</v>
      </c>
      <c r="K6" s="118">
        <f>$C6</f>
        <v>0.83149779735682816</v>
      </c>
      <c r="L6" s="71">
        <f>J6+(($P6-$D6)/(5+1))</f>
        <v>0.23333333333333331</v>
      </c>
      <c r="M6" s="118">
        <f>$C6</f>
        <v>0.83149779735682816</v>
      </c>
      <c r="N6" s="71">
        <f t="shared" si="1"/>
        <v>0.19166666666666665</v>
      </c>
      <c r="O6" s="118">
        <f>$C6</f>
        <v>0.83149779735682816</v>
      </c>
      <c r="P6" s="117">
        <f>_xlfn.XLOOKUP(A6,Frontend!$A$3:$A$9,Frontend!$D$3:$D$9)</f>
        <v>0.15</v>
      </c>
      <c r="Q6" s="118">
        <f>$C6</f>
        <v>0.83149779735682816</v>
      </c>
    </row>
    <row r="7" spans="1:17" x14ac:dyDescent="0.2">
      <c r="A7" s="84" t="s">
        <v>4</v>
      </c>
      <c r="B7" s="122">
        <f>_xlfn.XLOOKUP(A7,Frontend!$A$3:$A$9,Frontend!$B$3:$B$9)</f>
        <v>0</v>
      </c>
      <c r="C7" s="123">
        <f>Backend!E20</f>
        <v>0.66740088105726869</v>
      </c>
      <c r="D7" s="122">
        <f>_xlfn.XLOOKUP(A7,Frontend!$A$3:$A$9,Frontend!$C$3:$C$9)</f>
        <v>0.05</v>
      </c>
      <c r="E7" s="118">
        <f t="shared" ref="E7:Q10" si="2">$C7</f>
        <v>0.66740088105726869</v>
      </c>
      <c r="F7" s="71">
        <f t="shared" si="0"/>
        <v>0.05</v>
      </c>
      <c r="G7" s="118">
        <f t="shared" si="2"/>
        <v>0.66740088105726869</v>
      </c>
      <c r="H7" s="71">
        <f t="shared" ref="H7:H11" si="3">F7+(($P7-$D7)/(5+1))</f>
        <v>0.05</v>
      </c>
      <c r="I7" s="118">
        <f t="shared" si="2"/>
        <v>0.66740088105726869</v>
      </c>
      <c r="J7" s="71">
        <f t="shared" ref="J7:J11" si="4">H7+(($P7-$D7)/(5+1))</f>
        <v>0.05</v>
      </c>
      <c r="K7" s="118">
        <f t="shared" si="2"/>
        <v>0.66740088105726869</v>
      </c>
      <c r="L7" s="71">
        <f t="shared" ref="L7:L11" si="5">J7+(($P7-$D7)/(5+1))</f>
        <v>0.05</v>
      </c>
      <c r="M7" s="118">
        <f t="shared" si="2"/>
        <v>0.66740088105726869</v>
      </c>
      <c r="N7" s="71">
        <f>L7+(($P7-$D7)/(5+1))</f>
        <v>0.05</v>
      </c>
      <c r="O7" s="118">
        <f t="shared" si="2"/>
        <v>0.66740088105726869</v>
      </c>
      <c r="P7" s="119">
        <f>_xlfn.XLOOKUP(A7,Frontend!$A$3:$A$9,Frontend!$D$3:$D$9)</f>
        <v>0.05</v>
      </c>
      <c r="Q7" s="118">
        <f t="shared" si="2"/>
        <v>0.66740088105726869</v>
      </c>
    </row>
    <row r="8" spans="1:17" x14ac:dyDescent="0.2">
      <c r="A8" s="84" t="s">
        <v>5</v>
      </c>
      <c r="B8" s="122">
        <f>_xlfn.XLOOKUP(A8,Frontend!$A$3:$A$9,Frontend!$B$3:$B$9)</f>
        <v>0</v>
      </c>
      <c r="C8" s="123">
        <f>Backend!E21</f>
        <v>0.88207387326330056</v>
      </c>
      <c r="D8" s="122">
        <f>_xlfn.XLOOKUP(A8,Frontend!$A$3:$A$9,Frontend!$C$3:$C$9)</f>
        <v>0</v>
      </c>
      <c r="E8" s="118">
        <f t="shared" si="2"/>
        <v>0.88207387326330056</v>
      </c>
      <c r="F8" s="71">
        <f>D8+(($P8-$D8)/(5+1))</f>
        <v>0</v>
      </c>
      <c r="G8" s="118">
        <f t="shared" si="2"/>
        <v>0.88207387326330056</v>
      </c>
      <c r="H8" s="71">
        <f t="shared" si="3"/>
        <v>0</v>
      </c>
      <c r="I8" s="118">
        <f t="shared" si="2"/>
        <v>0.88207387326330056</v>
      </c>
      <c r="J8" s="71">
        <f t="shared" si="4"/>
        <v>0</v>
      </c>
      <c r="K8" s="118">
        <f t="shared" si="2"/>
        <v>0.88207387326330056</v>
      </c>
      <c r="L8" s="71">
        <f t="shared" si="5"/>
        <v>0</v>
      </c>
      <c r="M8" s="118">
        <f t="shared" si="2"/>
        <v>0.88207387326330056</v>
      </c>
      <c r="N8" s="71">
        <f t="shared" si="1"/>
        <v>0</v>
      </c>
      <c r="O8" s="118">
        <f t="shared" si="2"/>
        <v>0.88207387326330056</v>
      </c>
      <c r="P8" s="119">
        <f>_xlfn.XLOOKUP(A8,Frontend!$A$3:$A$9,Frontend!$D$3:$D$9)</f>
        <v>0</v>
      </c>
      <c r="Q8" s="118">
        <f t="shared" si="2"/>
        <v>0.88207387326330056</v>
      </c>
    </row>
    <row r="9" spans="1:17" x14ac:dyDescent="0.2">
      <c r="A9" s="84" t="s">
        <v>6</v>
      </c>
      <c r="B9" s="122">
        <f>_xlfn.XLOOKUP(A9,Frontend!$A$3:$A$9,Frontend!$B$3:$B$9)</f>
        <v>0</v>
      </c>
      <c r="C9" s="123">
        <f>Backend!E22</f>
        <v>0.49983056590986108</v>
      </c>
      <c r="D9" s="122">
        <f>_xlfn.XLOOKUP(A9,Frontend!$A$3:$A$9,Frontend!$C$3:$C$9)</f>
        <v>0</v>
      </c>
      <c r="E9" s="118">
        <f t="shared" si="2"/>
        <v>0.49983056590986108</v>
      </c>
      <c r="F9" s="71">
        <f t="shared" si="0"/>
        <v>0</v>
      </c>
      <c r="G9" s="118">
        <f t="shared" si="2"/>
        <v>0.49983056590986108</v>
      </c>
      <c r="H9" s="71">
        <f t="shared" si="3"/>
        <v>0</v>
      </c>
      <c r="I9" s="118">
        <f t="shared" si="2"/>
        <v>0.49983056590986108</v>
      </c>
      <c r="J9" s="71">
        <f t="shared" si="4"/>
        <v>0</v>
      </c>
      <c r="K9" s="118">
        <f t="shared" si="2"/>
        <v>0.49983056590986108</v>
      </c>
      <c r="L9" s="71">
        <f t="shared" si="5"/>
        <v>0</v>
      </c>
      <c r="M9" s="118">
        <f t="shared" si="2"/>
        <v>0.49983056590986108</v>
      </c>
      <c r="N9" s="71">
        <f t="shared" si="1"/>
        <v>0</v>
      </c>
      <c r="O9" s="118">
        <f t="shared" si="2"/>
        <v>0.49983056590986108</v>
      </c>
      <c r="P9" s="119">
        <f>_xlfn.XLOOKUP(A9,Frontend!$A$3:$A$9,Frontend!$D$3:$D$9)</f>
        <v>0</v>
      </c>
      <c r="Q9" s="118">
        <f t="shared" si="2"/>
        <v>0.49983056590986108</v>
      </c>
    </row>
    <row r="10" spans="1:17" x14ac:dyDescent="0.2">
      <c r="A10" s="84" t="s">
        <v>7</v>
      </c>
      <c r="B10" s="122">
        <f>_xlfn.XLOOKUP(A10,Frontend!$A$3:$A$9,Frontend!$B$3:$B$9)</f>
        <v>0</v>
      </c>
      <c r="C10" s="123">
        <f>Backend!E23</f>
        <v>0.77422907488986781</v>
      </c>
      <c r="D10" s="122">
        <f>_xlfn.XLOOKUP(A10,Frontend!$A$3:$A$9,Frontend!$C$3:$C$9)</f>
        <v>0</v>
      </c>
      <c r="E10" s="118">
        <f>$C10</f>
        <v>0.77422907488986781</v>
      </c>
      <c r="F10" s="71">
        <f t="shared" si="0"/>
        <v>0</v>
      </c>
      <c r="G10" s="118">
        <f t="shared" si="2"/>
        <v>0.77422907488986781</v>
      </c>
      <c r="H10" s="71">
        <f t="shared" si="3"/>
        <v>0</v>
      </c>
      <c r="I10" s="118">
        <f t="shared" si="2"/>
        <v>0.77422907488986781</v>
      </c>
      <c r="J10" s="71">
        <f t="shared" si="4"/>
        <v>0</v>
      </c>
      <c r="K10" s="118">
        <f t="shared" si="2"/>
        <v>0.77422907488986781</v>
      </c>
      <c r="L10" s="71">
        <f t="shared" si="5"/>
        <v>0</v>
      </c>
      <c r="M10" s="118">
        <f t="shared" si="2"/>
        <v>0.77422907488986781</v>
      </c>
      <c r="N10" s="71">
        <f t="shared" si="1"/>
        <v>0</v>
      </c>
      <c r="O10" s="118">
        <f t="shared" si="2"/>
        <v>0.77422907488986781</v>
      </c>
      <c r="P10" s="119">
        <f>_xlfn.XLOOKUP(A10,Frontend!$A$3:$A$9,Frontend!$D$3:$D$9)</f>
        <v>0</v>
      </c>
      <c r="Q10" s="118">
        <f t="shared" si="2"/>
        <v>0.77422907488986781</v>
      </c>
    </row>
    <row r="11" spans="1:17" x14ac:dyDescent="0.2">
      <c r="A11" s="84" t="s">
        <v>8</v>
      </c>
      <c r="B11" s="124">
        <f>_xlfn.XLOOKUP(A11,Frontend!$A$3:$A$9,Frontend!$B$3:$B$9)</f>
        <v>0</v>
      </c>
      <c r="C11" s="123">
        <f>Backend!E24</f>
        <v>0.91755821271239768</v>
      </c>
      <c r="D11" s="124">
        <f>_xlfn.XLOOKUP(A11,Frontend!$A$3:$A$9,Frontend!$C$3:$C$9)</f>
        <v>0</v>
      </c>
      <c r="E11" s="120">
        <f>$C11</f>
        <v>0.91755821271239768</v>
      </c>
      <c r="F11" s="72">
        <f t="shared" si="0"/>
        <v>9.1666666666666674E-2</v>
      </c>
      <c r="G11" s="120">
        <f>$C11</f>
        <v>0.91755821271239768</v>
      </c>
      <c r="H11" s="72">
        <f t="shared" si="3"/>
        <v>0.18333333333333335</v>
      </c>
      <c r="I11" s="120">
        <f>$C11</f>
        <v>0.91755821271239768</v>
      </c>
      <c r="J11" s="72">
        <f t="shared" si="4"/>
        <v>0.27500000000000002</v>
      </c>
      <c r="K11" s="120">
        <f>$C11</f>
        <v>0.91755821271239768</v>
      </c>
      <c r="L11" s="72">
        <f t="shared" si="5"/>
        <v>0.3666666666666667</v>
      </c>
      <c r="M11" s="120">
        <f>$C11</f>
        <v>0.91755821271239768</v>
      </c>
      <c r="N11" s="72">
        <f t="shared" si="1"/>
        <v>0.45833333333333337</v>
      </c>
      <c r="O11" s="120">
        <f>$C11</f>
        <v>0.91755821271239768</v>
      </c>
      <c r="P11" s="121">
        <f>_xlfn.XLOOKUP(A11,Frontend!$A$3:$A$9,Frontend!$D$3:$D$9)</f>
        <v>0.55000000000000004</v>
      </c>
      <c r="Q11" s="120">
        <f>$C11</f>
        <v>0.91755821271239768</v>
      </c>
    </row>
    <row r="12" spans="1:17" x14ac:dyDescent="0.2">
      <c r="A12" s="84" t="s">
        <v>102</v>
      </c>
      <c r="B12" s="97">
        <f>SUM(B5:B11)</f>
        <v>1</v>
      </c>
      <c r="C12" s="98">
        <f>SUMPRODUCT(B5:B11,C5:C11)</f>
        <v>0.30616740088105721</v>
      </c>
      <c r="D12" s="97">
        <f>SUM(D5:D11)</f>
        <v>1</v>
      </c>
      <c r="E12" s="98">
        <f>SUMPRODUCT(D5:D11,E5:E11)</f>
        <v>0.39896916299559476</v>
      </c>
      <c r="F12" s="97">
        <f>SUM(F5:F11)</f>
        <v>1</v>
      </c>
      <c r="G12" s="98">
        <f>SUMPRODUCT(F5:F11,G5:G11)</f>
        <v>0.44543292427102998</v>
      </c>
      <c r="H12" s="97">
        <f>SUM(H5:H11)</f>
        <v>1</v>
      </c>
      <c r="I12" s="98">
        <f>SUMPRODUCT(H5:H11,I5:I11)</f>
        <v>0.49189668554646526</v>
      </c>
      <c r="J12" s="97">
        <f>SUM(J5:J11)</f>
        <v>1</v>
      </c>
      <c r="K12" s="98">
        <f>SUMPRODUCT(J5:J11,K5:K11)</f>
        <v>0.53836044682190054</v>
      </c>
      <c r="L12" s="97">
        <f>SUM(L5:L11)</f>
        <v>1</v>
      </c>
      <c r="M12" s="98">
        <f>SUMPRODUCT(L5:L11,M5:M11)</f>
        <v>0.58482420809733582</v>
      </c>
      <c r="N12" s="97">
        <f>SUM(N5:N11)</f>
        <v>1</v>
      </c>
      <c r="O12" s="98">
        <f>SUMPRODUCT(N5:N11,O5:O11)</f>
        <v>0.6312879693727711</v>
      </c>
      <c r="P12" s="97">
        <f>SUM(P5:P11)</f>
        <v>1</v>
      </c>
      <c r="Q12" s="98">
        <f>SUMPRODUCT(P5:P11,Q5:Q11)</f>
        <v>0.67775173064820637</v>
      </c>
    </row>
    <row r="13" spans="1:17" x14ac:dyDescent="0.2">
      <c r="C13" s="99"/>
    </row>
    <row r="14" spans="1:17" ht="21" x14ac:dyDescent="0.25">
      <c r="A14" s="100" t="s">
        <v>104</v>
      </c>
      <c r="B14" s="101">
        <v>2023</v>
      </c>
      <c r="C14" s="102"/>
      <c r="D14" s="101">
        <v>2024</v>
      </c>
      <c r="E14" s="102"/>
      <c r="F14" s="103"/>
    </row>
    <row r="15" spans="1:17" ht="68" x14ac:dyDescent="0.2">
      <c r="B15" s="104" t="s">
        <v>11</v>
      </c>
      <c r="C15" s="105" t="s">
        <v>93</v>
      </c>
      <c r="D15" s="104" t="s">
        <v>76</v>
      </c>
      <c r="E15" s="105" t="s">
        <v>134</v>
      </c>
      <c r="O15" s="90"/>
      <c r="P15" s="90"/>
      <c r="Q15" s="90"/>
    </row>
    <row r="16" spans="1:17" x14ac:dyDescent="0.2">
      <c r="A16" s="84" t="s">
        <v>105</v>
      </c>
      <c r="B16" s="106">
        <f>Frontend!B16</f>
        <v>24.05</v>
      </c>
      <c r="C16" s="107">
        <f>Backend!I18/Backend!$I$18</f>
        <v>1</v>
      </c>
      <c r="D16" s="108">
        <f>Frontend!D16</f>
        <v>17.989999999999998</v>
      </c>
      <c r="E16" s="107">
        <f>Backend!J18/Backend!$I$18</f>
        <v>0.7480249480249479</v>
      </c>
    </row>
    <row r="17" spans="1:14" x14ac:dyDescent="0.2">
      <c r="A17" s="84" t="s">
        <v>106</v>
      </c>
      <c r="B17" s="95">
        <f>Frontend!B17</f>
        <v>27.908999999999999</v>
      </c>
      <c r="C17" s="109">
        <f>Backend!I19/Backend!$I$18</f>
        <v>1.188731236125304</v>
      </c>
      <c r="D17" s="108">
        <f>Frontend!D17</f>
        <v>21.14</v>
      </c>
      <c r="E17" s="107">
        <f>Backend!J19/Backend!$I$18</f>
        <v>0.90041844321505338</v>
      </c>
    </row>
    <row r="18" spans="1:14" x14ac:dyDescent="0.2">
      <c r="A18" s="84" t="s">
        <v>107</v>
      </c>
      <c r="B18" s="95">
        <f>Frontend!B18</f>
        <v>17</v>
      </c>
      <c r="C18" s="109">
        <f>Backend!I20/Backend!$I$18</f>
        <v>0.74540273013555458</v>
      </c>
      <c r="D18" s="108">
        <f>Frontend!D18</f>
        <v>18.600000000000001</v>
      </c>
      <c r="E18" s="107">
        <f>Backend!J20/Backend!$I$18</f>
        <v>0.81555828120713625</v>
      </c>
    </row>
    <row r="19" spans="1:14" x14ac:dyDescent="0.2">
      <c r="A19" s="84" t="s">
        <v>108</v>
      </c>
      <c r="B19" s="95">
        <f>Frontend!B19</f>
        <v>28.75</v>
      </c>
      <c r="C19" s="109">
        <f>Backend!I21/Backend!$I$18</f>
        <v>1.0944162186765736</v>
      </c>
      <c r="D19" s="108">
        <f>Frontend!D19</f>
        <v>29</v>
      </c>
      <c r="E19" s="107">
        <f>Backend!J21/Backend!$I$18</f>
        <v>1.1039328814476743</v>
      </c>
    </row>
    <row r="20" spans="1:14" x14ac:dyDescent="0.2">
      <c r="A20" s="84" t="s">
        <v>109</v>
      </c>
      <c r="B20" s="95">
        <f>Frontend!B20</f>
        <v>30</v>
      </c>
      <c r="C20" s="109">
        <f>Backend!I22/Backend!$I$18</f>
        <v>1.0997032535494073</v>
      </c>
      <c r="D20" s="108">
        <f>Frontend!D20</f>
        <v>30</v>
      </c>
      <c r="E20" s="107">
        <f>Backend!J22/Backend!$I$18</f>
        <v>1.0997032535494073</v>
      </c>
    </row>
    <row r="21" spans="1:14" x14ac:dyDescent="0.2">
      <c r="A21" s="84" t="s">
        <v>110</v>
      </c>
      <c r="B21" s="95">
        <f>Frontend!B21</f>
        <v>18</v>
      </c>
      <c r="C21" s="109">
        <f>Backend!I23/Backend!$I$18</f>
        <v>1.206237006237006</v>
      </c>
      <c r="D21" s="108">
        <f>Frontend!D21</f>
        <v>18</v>
      </c>
      <c r="E21" s="107">
        <f>Backend!J23/Backend!$I$18</f>
        <v>1.206237006237006</v>
      </c>
    </row>
    <row r="22" spans="1:14" x14ac:dyDescent="0.2">
      <c r="A22" s="84" t="s">
        <v>111</v>
      </c>
      <c r="B22" s="95">
        <f>Frontend!B22</f>
        <v>3</v>
      </c>
      <c r="C22" s="109">
        <f>Backend!I24/Backend!$I$18</f>
        <v>0.68927828927828927</v>
      </c>
      <c r="D22" s="108">
        <f>Frontend!D22</f>
        <v>3</v>
      </c>
      <c r="E22" s="107">
        <f>Backend!J24/Backend!$I$18</f>
        <v>0.68927828927828927</v>
      </c>
    </row>
    <row r="23" spans="1:14" x14ac:dyDescent="0.2">
      <c r="A23" s="84" t="s">
        <v>94</v>
      </c>
      <c r="B23" s="110"/>
      <c r="C23" s="111"/>
      <c r="D23" s="111"/>
      <c r="E23" s="112">
        <f>SUMPRODUCT(D5:D11,E16:E22)/SUMPRODUCT(B5:B11,C16:C22)</f>
        <v>0.81235901276009959</v>
      </c>
    </row>
    <row r="24" spans="1:14" x14ac:dyDescent="0.2">
      <c r="C24" s="92"/>
      <c r="D24" s="92"/>
      <c r="E24" s="99"/>
    </row>
    <row r="25" spans="1:14" ht="19" x14ac:dyDescent="0.25">
      <c r="A25" s="113" t="s">
        <v>125</v>
      </c>
    </row>
    <row r="26" spans="1:14" x14ac:dyDescent="0.2">
      <c r="A26" s="114" t="s">
        <v>35</v>
      </c>
      <c r="B26" s="115" t="s">
        <v>127</v>
      </c>
    </row>
    <row r="27" spans="1:14" x14ac:dyDescent="0.2">
      <c r="A27" s="95" t="s">
        <v>0</v>
      </c>
      <c r="B27" s="79">
        <v>73</v>
      </c>
      <c r="C27" s="90"/>
      <c r="D27" s="90"/>
      <c r="E27" s="91"/>
      <c r="L27" s="85"/>
      <c r="M27" s="85"/>
      <c r="N27" s="85"/>
    </row>
    <row r="28" spans="1:14" x14ac:dyDescent="0.2">
      <c r="A28" s="95" t="s">
        <v>1</v>
      </c>
      <c r="B28" s="79">
        <v>90.8</v>
      </c>
      <c r="C28" s="87"/>
      <c r="D28" s="92"/>
      <c r="L28" s="93"/>
      <c r="M28" s="93"/>
      <c r="N28" s="93"/>
    </row>
    <row r="29" spans="1:14" x14ac:dyDescent="0.2">
      <c r="A29" s="95" t="s">
        <v>23</v>
      </c>
      <c r="B29" s="80">
        <v>63</v>
      </c>
      <c r="C29" s="94"/>
      <c r="D29" s="92"/>
      <c r="L29" s="93"/>
      <c r="M29" s="93"/>
      <c r="N29" s="93"/>
    </row>
    <row r="30" spans="1:14" x14ac:dyDescent="0.2">
      <c r="A30" s="95" t="s">
        <v>24</v>
      </c>
      <c r="B30" s="79">
        <v>15.3</v>
      </c>
      <c r="C30" s="87"/>
      <c r="D30" s="92"/>
      <c r="L30" s="93"/>
      <c r="M30" s="93"/>
      <c r="N30" s="93"/>
    </row>
    <row r="31" spans="1:14" x14ac:dyDescent="0.2">
      <c r="A31" s="95" t="s">
        <v>25</v>
      </c>
      <c r="B31" s="79">
        <v>30.2</v>
      </c>
      <c r="C31" s="87"/>
      <c r="D31" s="92"/>
      <c r="L31" s="93"/>
      <c r="M31" s="93"/>
      <c r="N31" s="93"/>
    </row>
    <row r="32" spans="1:14" x14ac:dyDescent="0.2">
      <c r="A32" s="95" t="s">
        <v>26</v>
      </c>
      <c r="B32" s="79">
        <v>8.6999999999999993</v>
      </c>
      <c r="C32" s="87"/>
      <c r="D32" s="92"/>
      <c r="L32" s="93"/>
      <c r="M32" s="93"/>
      <c r="N32" s="93"/>
    </row>
    <row r="33" spans="1:19" x14ac:dyDescent="0.2">
      <c r="A33" s="95" t="s">
        <v>27</v>
      </c>
      <c r="B33" s="79">
        <v>36.9</v>
      </c>
      <c r="C33" s="87"/>
      <c r="D33" s="92"/>
      <c r="H33" s="93"/>
      <c r="I33" s="93"/>
      <c r="J33" s="93"/>
      <c r="K33" s="93"/>
      <c r="L33" s="93"/>
      <c r="M33" s="93"/>
      <c r="N33" s="93"/>
    </row>
    <row r="34" spans="1:19" x14ac:dyDescent="0.2">
      <c r="A34" s="95" t="s">
        <v>7</v>
      </c>
      <c r="B34" s="79">
        <v>20.5</v>
      </c>
      <c r="C34" s="87"/>
      <c r="D34" s="92"/>
      <c r="H34" s="93"/>
      <c r="I34" s="93"/>
      <c r="J34" s="93"/>
      <c r="K34" s="93"/>
      <c r="L34" s="93"/>
      <c r="M34" s="93"/>
      <c r="N34" s="93"/>
    </row>
    <row r="35" spans="1:19" x14ac:dyDescent="0.2">
      <c r="A35" s="96" t="s">
        <v>8</v>
      </c>
      <c r="B35" s="81">
        <v>13.1</v>
      </c>
      <c r="C35" s="87"/>
      <c r="D35" s="92"/>
      <c r="E35" s="85"/>
      <c r="H35" s="93"/>
      <c r="I35" s="93"/>
      <c r="J35" s="93"/>
      <c r="K35" s="93"/>
    </row>
    <row r="36" spans="1:19" x14ac:dyDescent="0.2">
      <c r="E36" s="85"/>
    </row>
    <row r="37" spans="1:19" x14ac:dyDescent="0.2">
      <c r="J37" s="85"/>
    </row>
    <row r="38" spans="1:19" x14ac:dyDescent="0.2">
      <c r="G38" s="85"/>
      <c r="H38" s="85"/>
      <c r="I38" s="85"/>
      <c r="J38" s="85"/>
      <c r="K38" s="85"/>
      <c r="L38" s="85"/>
      <c r="M38" s="85"/>
      <c r="N38" s="85"/>
    </row>
    <row r="39" spans="1:19" x14ac:dyDescent="0.2">
      <c r="G39" s="86"/>
      <c r="H39" s="86"/>
      <c r="I39" s="86"/>
      <c r="J39" s="86"/>
      <c r="K39" s="86"/>
      <c r="L39" s="86"/>
      <c r="M39" s="86"/>
      <c r="N39" s="86"/>
      <c r="O39" s="87"/>
      <c r="P39" s="87"/>
      <c r="Q39" s="87"/>
      <c r="R39" s="87"/>
      <c r="S39" s="87"/>
    </row>
    <row r="40" spans="1:19" x14ac:dyDescent="0.2">
      <c r="G40" s="86"/>
      <c r="H40" s="86"/>
      <c r="I40" s="86"/>
      <c r="J40" s="86"/>
      <c r="K40" s="86"/>
      <c r="L40" s="86"/>
      <c r="M40" s="86"/>
      <c r="N40" s="86"/>
    </row>
    <row r="41" spans="1:19" x14ac:dyDescent="0.2">
      <c r="G41" s="86"/>
      <c r="H41" s="86"/>
      <c r="I41" s="86"/>
      <c r="J41" s="86"/>
      <c r="K41" s="86"/>
      <c r="L41" s="86"/>
      <c r="M41" s="86"/>
      <c r="N41" s="86"/>
    </row>
    <row r="42" spans="1:19" x14ac:dyDescent="0.2">
      <c r="G42" s="86"/>
      <c r="H42" s="86"/>
      <c r="I42" s="86"/>
      <c r="J42" s="86"/>
      <c r="K42" s="86"/>
      <c r="L42" s="86"/>
      <c r="M42" s="86"/>
      <c r="N42" s="86"/>
      <c r="O42" s="88"/>
      <c r="P42" s="88"/>
    </row>
    <row r="43" spans="1:19" x14ac:dyDescent="0.2">
      <c r="G43" s="86"/>
      <c r="H43" s="86"/>
      <c r="I43" s="86"/>
      <c r="J43" s="86"/>
      <c r="K43" s="86"/>
      <c r="L43" s="86"/>
      <c r="M43" s="86"/>
      <c r="N43" s="86"/>
      <c r="O43" s="88"/>
      <c r="P43" s="88"/>
    </row>
    <row r="44" spans="1:19" x14ac:dyDescent="0.2">
      <c r="G44" s="86"/>
      <c r="H44" s="86"/>
      <c r="I44" s="86"/>
      <c r="J44" s="86"/>
      <c r="K44" s="86"/>
      <c r="L44" s="86"/>
      <c r="M44" s="86"/>
      <c r="N44" s="86"/>
      <c r="O44" s="88"/>
      <c r="P44" s="88"/>
    </row>
    <row r="45" spans="1:19" x14ac:dyDescent="0.2">
      <c r="G45" s="86"/>
      <c r="H45" s="86"/>
      <c r="I45" s="86"/>
      <c r="J45" s="86"/>
      <c r="K45" s="86"/>
      <c r="L45" s="86"/>
      <c r="M45" s="86"/>
      <c r="N45" s="86"/>
      <c r="O45" s="86"/>
      <c r="P45" s="88"/>
    </row>
    <row r="46" spans="1:19" x14ac:dyDescent="0.2">
      <c r="G46" s="86"/>
      <c r="H46" s="86"/>
      <c r="I46" s="86"/>
      <c r="J46" s="86"/>
      <c r="K46" s="86"/>
      <c r="L46" s="86"/>
      <c r="M46" s="86"/>
      <c r="N46" s="86"/>
      <c r="O46" s="86"/>
      <c r="P46" s="88"/>
    </row>
    <row r="47" spans="1:19" x14ac:dyDescent="0.2">
      <c r="G47" s="86"/>
      <c r="H47" s="86"/>
      <c r="I47" s="86"/>
      <c r="J47" s="86"/>
      <c r="K47" s="86"/>
      <c r="L47" s="86"/>
      <c r="M47" s="86"/>
      <c r="N47" s="86"/>
      <c r="O47" s="86"/>
    </row>
    <row r="48" spans="1:19" x14ac:dyDescent="0.2">
      <c r="G48" s="86"/>
      <c r="H48" s="86"/>
      <c r="I48" s="86"/>
      <c r="J48" s="86"/>
      <c r="K48" s="86"/>
      <c r="L48" s="86"/>
      <c r="M48" s="86"/>
      <c r="N48" s="86"/>
      <c r="O48" s="86"/>
    </row>
    <row r="49" spans="7:15" x14ac:dyDescent="0.2">
      <c r="G49" s="86"/>
      <c r="H49" s="86"/>
      <c r="I49" s="86"/>
      <c r="J49" s="86"/>
      <c r="K49" s="86"/>
      <c r="L49" s="86"/>
      <c r="M49" s="86"/>
      <c r="N49" s="86"/>
      <c r="O49" s="86"/>
    </row>
    <row r="50" spans="7:15" x14ac:dyDescent="0.2">
      <c r="G50" s="86"/>
      <c r="H50" s="86"/>
      <c r="I50" s="86"/>
      <c r="J50" s="86"/>
      <c r="K50" s="86"/>
      <c r="L50" s="86"/>
      <c r="M50" s="86"/>
      <c r="N50" s="86"/>
      <c r="O50" s="86"/>
    </row>
    <row r="51" spans="7:15" x14ac:dyDescent="0.2">
      <c r="G51" s="86"/>
      <c r="H51" s="86"/>
      <c r="I51" s="86"/>
      <c r="J51" s="86"/>
      <c r="K51" s="86"/>
      <c r="L51" s="86"/>
      <c r="M51" s="86"/>
      <c r="N51" s="86"/>
      <c r="O51" s="86"/>
    </row>
    <row r="80" spans="8:8" x14ac:dyDescent="0.2">
      <c r="H80" s="89"/>
    </row>
    <row r="86" spans="8:8" x14ac:dyDescent="0.2">
      <c r="H86" s="89"/>
    </row>
  </sheetData>
  <protectedRanges>
    <protectedRange sqref="N5:N11 B27:B35 H5:H11 J5:J11 L5:L11 F5:F11" name="Tabeller"/>
  </protectedRange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F6A1AE-84C9-B84D-8424-C0F099C7D939}">
  <sheetPr codeName="Blad4"/>
  <dimension ref="A1:S62"/>
  <sheetViews>
    <sheetView zoomScale="90" zoomScaleNormal="90" workbookViewId="0">
      <selection activeCell="G11" sqref="G11"/>
    </sheetView>
  </sheetViews>
  <sheetFormatPr baseColWidth="10" defaultColWidth="11.1640625" defaultRowHeight="16" x14ac:dyDescent="0.2"/>
  <cols>
    <col min="1" max="1" width="29.5" bestFit="1" customWidth="1"/>
    <col min="2" max="2" width="21" customWidth="1"/>
    <col min="3" max="3" width="15.1640625" customWidth="1"/>
    <col min="4" max="4" width="17" customWidth="1"/>
    <col min="5" max="5" width="11.5" customWidth="1"/>
    <col min="6" max="6" width="14.33203125" customWidth="1"/>
    <col min="7" max="7" width="15" customWidth="1"/>
    <col min="8" max="8" width="16.1640625" bestFit="1" customWidth="1"/>
    <col min="9" max="9" width="11.33203125" bestFit="1" customWidth="1"/>
    <col min="10" max="10" width="15.6640625" customWidth="1"/>
    <col min="11" max="11" width="11.33203125" bestFit="1" customWidth="1"/>
    <col min="12" max="12" width="14.6640625" customWidth="1"/>
    <col min="13" max="13" width="14.5" bestFit="1" customWidth="1"/>
    <col min="14" max="14" width="14.33203125" customWidth="1"/>
    <col min="16" max="16" width="15.6640625" customWidth="1"/>
  </cols>
  <sheetData>
    <row r="1" spans="1:19" x14ac:dyDescent="0.2">
      <c r="E1" s="22"/>
    </row>
    <row r="2" spans="1:19" x14ac:dyDescent="0.2">
      <c r="A2" s="22" t="s">
        <v>122</v>
      </c>
    </row>
    <row r="3" spans="1:19" x14ac:dyDescent="0.2">
      <c r="A3" s="3" t="s">
        <v>15</v>
      </c>
      <c r="B3" s="3" t="s">
        <v>16</v>
      </c>
      <c r="C3" s="3" t="s">
        <v>17</v>
      </c>
      <c r="D3" s="3" t="s">
        <v>18</v>
      </c>
    </row>
    <row r="4" spans="1:19" x14ac:dyDescent="0.2">
      <c r="A4">
        <v>2023</v>
      </c>
      <c r="B4" s="18">
        <f>Tabeller!C4</f>
        <v>0.30499999999999999</v>
      </c>
      <c r="C4" s="17">
        <f>Tabeller!C12</f>
        <v>0.30616740088105721</v>
      </c>
      <c r="D4" s="18">
        <f>Tabeller!C5</f>
        <v>0.30616740088105721</v>
      </c>
    </row>
    <row r="5" spans="1:19" x14ac:dyDescent="0.2">
      <c r="A5">
        <v>2024</v>
      </c>
      <c r="B5" s="18">
        <f>Tabeller!E4</f>
        <v>0.4</v>
      </c>
      <c r="C5" s="17">
        <f>Tabeller!E12</f>
        <v>0.39896916299559476</v>
      </c>
      <c r="D5" s="18">
        <f>Tabeller!E5</f>
        <v>0.06</v>
      </c>
    </row>
    <row r="6" spans="1:19" x14ac:dyDescent="0.2">
      <c r="A6">
        <v>2025</v>
      </c>
      <c r="B6" s="18">
        <f>Tabeller!G4</f>
        <v>0.45</v>
      </c>
      <c r="C6" s="17">
        <f>Tabeller!G12</f>
        <v>0.44543292427102998</v>
      </c>
      <c r="D6" s="18">
        <f>Tabeller!G5</f>
        <v>0.06</v>
      </c>
    </row>
    <row r="7" spans="1:19" x14ac:dyDescent="0.2">
      <c r="A7">
        <v>2026</v>
      </c>
      <c r="B7" s="18">
        <f>Tabeller!I4</f>
        <v>0.5</v>
      </c>
      <c r="C7" s="17">
        <f>Tabeller!I12</f>
        <v>0.49189668554646526</v>
      </c>
      <c r="D7" s="18">
        <f>Tabeller!I5</f>
        <v>0.06</v>
      </c>
    </row>
    <row r="8" spans="1:19" x14ac:dyDescent="0.2">
      <c r="A8">
        <v>2027</v>
      </c>
      <c r="B8" s="18">
        <f>Tabeller!K4</f>
        <v>0.54</v>
      </c>
      <c r="C8" s="17">
        <f>Tabeller!K12</f>
        <v>0.53836044682190054</v>
      </c>
      <c r="D8" s="18">
        <f>Tabeller!K5</f>
        <v>0.06</v>
      </c>
    </row>
    <row r="9" spans="1:19" x14ac:dyDescent="0.2">
      <c r="A9">
        <v>2028</v>
      </c>
      <c r="B9" s="18">
        <f>Tabeller!M4</f>
        <v>0.57999999999999996</v>
      </c>
      <c r="C9" s="17">
        <f>Tabeller!M12</f>
        <v>0.58482420809733582</v>
      </c>
      <c r="D9" s="18">
        <f>Tabeller!M5</f>
        <v>0.06</v>
      </c>
    </row>
    <row r="10" spans="1:19" x14ac:dyDescent="0.2">
      <c r="A10">
        <v>2029</v>
      </c>
      <c r="B10" s="18">
        <f>Tabeller!O4</f>
        <v>0.62</v>
      </c>
      <c r="C10" s="17">
        <f>Tabeller!O12</f>
        <v>0.6312879693727711</v>
      </c>
      <c r="D10" s="18">
        <f>Tabeller!O5</f>
        <v>0.06</v>
      </c>
    </row>
    <row r="11" spans="1:19" x14ac:dyDescent="0.2">
      <c r="A11">
        <v>2030</v>
      </c>
      <c r="B11" s="18">
        <f>Tabeller!Q4</f>
        <v>0.66</v>
      </c>
      <c r="C11" s="17">
        <f>Tabeller!Q12</f>
        <v>0.67775173064820637</v>
      </c>
      <c r="D11" s="18">
        <f>Tabeller!Q5</f>
        <v>0.06</v>
      </c>
      <c r="E11" s="22"/>
    </row>
    <row r="12" spans="1:19" x14ac:dyDescent="0.2">
      <c r="E12" s="22"/>
    </row>
    <row r="13" spans="1:19" x14ac:dyDescent="0.2">
      <c r="A13" s="22" t="s">
        <v>123</v>
      </c>
    </row>
    <row r="14" spans="1:19" x14ac:dyDescent="0.2">
      <c r="A14" s="19" t="s">
        <v>20</v>
      </c>
      <c r="B14" s="52" t="s">
        <v>86</v>
      </c>
      <c r="C14" s="52"/>
      <c r="D14" s="52" t="s">
        <v>124</v>
      </c>
      <c r="E14" s="20"/>
    </row>
    <row r="15" spans="1:19" x14ac:dyDescent="0.2">
      <c r="A15" s="29" t="s">
        <v>22</v>
      </c>
      <c r="B15" s="8">
        <f>B17</f>
        <v>90.8</v>
      </c>
      <c r="C15" s="53">
        <f>1-B15/$B$15</f>
        <v>0</v>
      </c>
      <c r="D15" s="8">
        <f>D17</f>
        <v>226.99999999999997</v>
      </c>
      <c r="E15" s="54">
        <f>1-D15/$D$15</f>
        <v>0</v>
      </c>
      <c r="O15" s="17"/>
      <c r="P15" s="17"/>
      <c r="Q15" s="17"/>
      <c r="R15" s="17"/>
      <c r="S15" s="17"/>
    </row>
    <row r="16" spans="1:19" x14ac:dyDescent="0.2">
      <c r="A16" s="29" t="s">
        <v>0</v>
      </c>
      <c r="B16" s="12">
        <f>Tabeller!B27</f>
        <v>73</v>
      </c>
      <c r="C16" s="53">
        <f>1-B16/$B$15</f>
        <v>0.19603524229074887</v>
      </c>
      <c r="D16">
        <f>B16/Backend!H18</f>
        <v>182.5</v>
      </c>
      <c r="E16" s="54">
        <f>1-D16/$D$15</f>
        <v>0.19603524229074876</v>
      </c>
    </row>
    <row r="17" spans="1:16" x14ac:dyDescent="0.2">
      <c r="A17" s="29" t="s">
        <v>1</v>
      </c>
      <c r="B17" s="12">
        <f>Tabeller!B28</f>
        <v>90.8</v>
      </c>
      <c r="C17" s="53">
        <f t="shared" ref="C17:C23" si="0">1-B17/$B$15</f>
        <v>0</v>
      </c>
      <c r="D17">
        <f>B17/Backend!H18</f>
        <v>226.99999999999997</v>
      </c>
      <c r="E17" s="54">
        <f t="shared" ref="E17:E23" si="1">1-D17/$D$15</f>
        <v>0</v>
      </c>
      <c r="G17" s="50" t="s">
        <v>12</v>
      </c>
      <c r="H17" s="51" t="s">
        <v>77</v>
      </c>
      <c r="I17" s="50" t="s">
        <v>118</v>
      </c>
      <c r="J17" s="50" t="s">
        <v>119</v>
      </c>
    </row>
    <row r="18" spans="1:16" x14ac:dyDescent="0.2">
      <c r="A18" s="29" t="s">
        <v>23</v>
      </c>
      <c r="B18" s="12">
        <f>Tabeller!B29</f>
        <v>63</v>
      </c>
      <c r="C18" s="53">
        <f t="shared" si="0"/>
        <v>0.30616740088105721</v>
      </c>
      <c r="D18">
        <f>B18/Backend!H18</f>
        <v>157.5</v>
      </c>
      <c r="E18" s="54">
        <f t="shared" si="1"/>
        <v>0.30616740088105721</v>
      </c>
      <c r="G18" s="24">
        <v>9.67</v>
      </c>
      <c r="H18" s="24">
        <v>0.4</v>
      </c>
      <c r="I18" s="44">
        <f>(Tabeller!B16/(G18*H18))</f>
        <v>6.2176835573940021</v>
      </c>
      <c r="J18" s="44">
        <f>(Tabeller!D16/(G18*H18))</f>
        <v>4.6509824198552217</v>
      </c>
      <c r="O18" s="14"/>
      <c r="P18" s="14"/>
    </row>
    <row r="19" spans="1:16" x14ac:dyDescent="0.2">
      <c r="A19" s="29" t="s">
        <v>24</v>
      </c>
      <c r="B19" s="12">
        <f>Tabeller!B30</f>
        <v>15.3</v>
      </c>
      <c r="C19" s="53">
        <f t="shared" si="0"/>
        <v>0.83149779735682816</v>
      </c>
      <c r="D19">
        <f>B19/Backend!H19</f>
        <v>38.25</v>
      </c>
      <c r="E19" s="54">
        <f t="shared" si="1"/>
        <v>0.83149779735682816</v>
      </c>
      <c r="G19" s="24">
        <v>9.44</v>
      </c>
      <c r="H19" s="24">
        <v>0.4</v>
      </c>
      <c r="I19" s="44">
        <f>(Tabeller!B17/(G19*H19))</f>
        <v>7.391154661016949</v>
      </c>
      <c r="J19" s="44">
        <f>(Tabeller!D17/(G19*H19))</f>
        <v>5.5985169491525424</v>
      </c>
      <c r="O19" s="14"/>
      <c r="P19" s="14"/>
    </row>
    <row r="20" spans="1:16" x14ac:dyDescent="0.2">
      <c r="A20" s="29" t="s">
        <v>25</v>
      </c>
      <c r="B20" s="12">
        <f>Tabeller!B31</f>
        <v>30.2</v>
      </c>
      <c r="C20" s="53">
        <f t="shared" si="0"/>
        <v>0.66740088105726869</v>
      </c>
      <c r="D20">
        <f>B20/Backend!H20</f>
        <v>75.5</v>
      </c>
      <c r="E20" s="54">
        <f t="shared" si="1"/>
        <v>0.66740088105726869</v>
      </c>
      <c r="G20" s="24">
        <v>9.17</v>
      </c>
      <c r="H20" s="24">
        <v>0.4</v>
      </c>
      <c r="I20" s="44">
        <f>(Tabeller!B18/(G20*H20))</f>
        <v>4.634678298800436</v>
      </c>
      <c r="J20" s="44">
        <f>(Tabeller!D18/(G20*H20))</f>
        <v>5.0708833151581247</v>
      </c>
      <c r="O20" s="14"/>
      <c r="P20" s="14"/>
    </row>
    <row r="21" spans="1:16" x14ac:dyDescent="0.2">
      <c r="A21" s="29" t="s">
        <v>26</v>
      </c>
      <c r="B21" s="12">
        <f>Tabeller!B32</f>
        <v>8.6999999999999993</v>
      </c>
      <c r="C21" s="53">
        <f t="shared" si="0"/>
        <v>0.9041850220264317</v>
      </c>
      <c r="D21">
        <f>B21/Backend!H21</f>
        <v>26.769230769230766</v>
      </c>
      <c r="E21" s="54">
        <f t="shared" si="1"/>
        <v>0.88207387326330056</v>
      </c>
      <c r="G21" s="24">
        <v>13</v>
      </c>
      <c r="H21" s="24">
        <v>0.32500000000000001</v>
      </c>
      <c r="I21" s="44">
        <f>(Tabeller!B19/(G21*H21))</f>
        <v>6.8047337278106497</v>
      </c>
      <c r="J21" s="44">
        <f>(Tabeller!D19/(G21*H21))</f>
        <v>6.8639053254437865</v>
      </c>
      <c r="O21" s="14"/>
      <c r="P21" s="14"/>
    </row>
    <row r="22" spans="1:16" x14ac:dyDescent="0.2">
      <c r="A22" s="29" t="s">
        <v>27</v>
      </c>
      <c r="B22" s="12">
        <f>Tabeller!B33</f>
        <v>36.9</v>
      </c>
      <c r="C22" s="53">
        <f t="shared" si="0"/>
        <v>0.59361233480176212</v>
      </c>
      <c r="D22">
        <f>B22/Backend!H22</f>
        <v>113.53846153846153</v>
      </c>
      <c r="E22" s="54">
        <f t="shared" si="1"/>
        <v>0.49983056590986108</v>
      </c>
      <c r="G22" s="24">
        <v>13.5</v>
      </c>
      <c r="H22" s="24">
        <v>0.32500000000000001</v>
      </c>
      <c r="I22" s="44">
        <f>(Tabeller!B20/(G22*H22))</f>
        <v>6.8376068376068373</v>
      </c>
      <c r="J22" s="44">
        <f>(Tabeller!D20/(G22*H22))</f>
        <v>6.8376068376068373</v>
      </c>
      <c r="O22" s="14"/>
      <c r="P22" s="14"/>
    </row>
    <row r="23" spans="1:16" x14ac:dyDescent="0.2">
      <c r="A23" s="29" t="s">
        <v>7</v>
      </c>
      <c r="B23" s="12">
        <f>Tabeller!B34</f>
        <v>20.5</v>
      </c>
      <c r="C23" s="53">
        <f t="shared" si="0"/>
        <v>0.77422907488986781</v>
      </c>
      <c r="D23">
        <f>B23/Backend!H23</f>
        <v>51.25</v>
      </c>
      <c r="E23" s="54">
        <f t="shared" si="1"/>
        <v>0.77422907488986781</v>
      </c>
      <c r="G23" s="24">
        <v>6</v>
      </c>
      <c r="H23" s="24">
        <v>0.4</v>
      </c>
      <c r="I23" s="44">
        <f>(Tabeller!B21/(G23*H23))</f>
        <v>7.4999999999999991</v>
      </c>
      <c r="J23" s="44">
        <f>(Tabeller!D21/(G23*H23))</f>
        <v>7.4999999999999991</v>
      </c>
    </row>
    <row r="24" spans="1:16" x14ac:dyDescent="0.2">
      <c r="A24" s="4" t="s">
        <v>8</v>
      </c>
      <c r="B24" s="12">
        <f>Tabeller!B35</f>
        <v>13.1</v>
      </c>
      <c r="C24" s="55">
        <f>1-B24/$B$15</f>
        <v>0.85572687224669597</v>
      </c>
      <c r="D24" s="43">
        <f>B24/Backend!H24</f>
        <v>18.714285714285715</v>
      </c>
      <c r="E24" s="2">
        <f>1-D24/$D$15</f>
        <v>0.91755821271239768</v>
      </c>
      <c r="G24" s="25">
        <v>1</v>
      </c>
      <c r="H24" s="25">
        <v>0.7</v>
      </c>
      <c r="I24" s="45">
        <f>(Tabeller!B22/(G24*H24))</f>
        <v>4.2857142857142856</v>
      </c>
      <c r="J24" s="45">
        <f>(Tabeller!D22/(G24*H24))</f>
        <v>4.2857142857142856</v>
      </c>
    </row>
    <row r="26" spans="1:16" x14ac:dyDescent="0.2">
      <c r="A26" s="22" t="s">
        <v>100</v>
      </c>
      <c r="C26" s="39" t="s">
        <v>81</v>
      </c>
    </row>
    <row r="27" spans="1:16" ht="17" x14ac:dyDescent="0.2">
      <c r="A27" s="56" t="s">
        <v>78</v>
      </c>
      <c r="B27" s="52" t="s">
        <v>36</v>
      </c>
      <c r="C27" s="57" t="s">
        <v>79</v>
      </c>
      <c r="D27" s="52" t="s">
        <v>80</v>
      </c>
      <c r="E27" s="58"/>
      <c r="F27" s="52" t="s">
        <v>99</v>
      </c>
      <c r="G27" s="20"/>
    </row>
    <row r="28" spans="1:16" x14ac:dyDescent="0.2">
      <c r="A28" s="29">
        <f>Backend!G18*36</f>
        <v>348.12</v>
      </c>
      <c r="B28">
        <v>0.72899999999999998</v>
      </c>
      <c r="C28" s="59">
        <f>(Tabeller!B16/A28)*B28*1000</f>
        <v>50.363236814891408</v>
      </c>
      <c r="D28" s="59">
        <f>(Tabeller!D16/A28)*B28*1000</f>
        <v>37.672957600827289</v>
      </c>
      <c r="E28" s="53">
        <f t="shared" ref="E28:E34" si="2">C28/$C$28</f>
        <v>1</v>
      </c>
      <c r="F28" s="17">
        <f>E28-Tabeller!E16</f>
        <v>0.2519750519750521</v>
      </c>
      <c r="G28" s="60"/>
    </row>
    <row r="29" spans="1:16" x14ac:dyDescent="0.2">
      <c r="A29" s="29">
        <f>Backend!G19*36</f>
        <v>339.84</v>
      </c>
      <c r="B29">
        <v>0.72899999999999998</v>
      </c>
      <c r="C29" s="59">
        <f>(Tabeller!B17/A29)*B29*1000</f>
        <v>59.868352754237293</v>
      </c>
      <c r="D29" s="59">
        <f>(Tabeller!D17/A29)*B29*1000</f>
        <v>45.347987288135599</v>
      </c>
      <c r="E29" s="53">
        <f t="shared" si="2"/>
        <v>1.1887312361253042</v>
      </c>
      <c r="F29" s="17">
        <f>E29-Tabeller!E17</f>
        <v>0.2883127929102508</v>
      </c>
      <c r="G29" s="60"/>
    </row>
    <row r="30" spans="1:16" x14ac:dyDescent="0.2">
      <c r="A30" s="29">
        <f>Backend!G20*36</f>
        <v>330.12</v>
      </c>
      <c r="B30">
        <v>0.72899999999999998</v>
      </c>
      <c r="C30" s="59">
        <f>(Tabeller!B18/A30)*B30*1000</f>
        <v>37.540894220283533</v>
      </c>
      <c r="D30" s="59">
        <f>(Tabeller!D18/A30)*B30*1000</f>
        <v>41.074154852780808</v>
      </c>
      <c r="E30" s="53">
        <f t="shared" si="2"/>
        <v>0.74540273013555469</v>
      </c>
      <c r="F30" s="17">
        <f>E30-Tabeller!E18</f>
        <v>-7.0155551071581557E-2</v>
      </c>
      <c r="G30" s="60"/>
    </row>
    <row r="31" spans="1:16" x14ac:dyDescent="0.2">
      <c r="A31" s="29">
        <f>Backend!G21*36</f>
        <v>468</v>
      </c>
      <c r="B31">
        <v>0.91</v>
      </c>
      <c r="C31" s="59">
        <f>(Tabeller!B19/A31)*B31*1000</f>
        <v>55.902777777777771</v>
      </c>
      <c r="D31" s="59">
        <f>(Tabeller!D19/A31)*B31*1000</f>
        <v>56.388888888888893</v>
      </c>
      <c r="E31" s="53">
        <f t="shared" si="2"/>
        <v>1.1099917581399064</v>
      </c>
      <c r="F31" s="17">
        <f>E31-Tabeller!E19</f>
        <v>6.0588766922320403E-3</v>
      </c>
      <c r="G31" s="60"/>
    </row>
    <row r="32" spans="1:16" x14ac:dyDescent="0.2">
      <c r="A32" s="29">
        <f>Backend!G22*36</f>
        <v>486</v>
      </c>
      <c r="B32">
        <v>0.91</v>
      </c>
      <c r="C32" s="59">
        <f>(Tabeller!B20/A32)*B32*1000</f>
        <v>56.172839506172835</v>
      </c>
      <c r="D32" s="59">
        <f>(Tabeller!D20/A32)*B32*1000</f>
        <v>56.172839506172835</v>
      </c>
      <c r="E32" s="53">
        <f t="shared" si="2"/>
        <v>1.1153540371647368</v>
      </c>
      <c r="F32" s="17">
        <f>E32-Tabeller!E20</f>
        <v>1.5650783615329456E-2</v>
      </c>
      <c r="G32" s="60"/>
    </row>
    <row r="33" spans="1:9" x14ac:dyDescent="0.2">
      <c r="A33" s="29">
        <f>Backend!G23*36</f>
        <v>216</v>
      </c>
      <c r="B33">
        <v>0.72899999999999998</v>
      </c>
      <c r="C33" s="59">
        <f>(Tabeller!B21/A33)*B33*1000</f>
        <v>60.75</v>
      </c>
      <c r="D33" s="59">
        <f>(Tabeller!D21/A33)*B33*1000</f>
        <v>60.75</v>
      </c>
      <c r="E33" s="53">
        <f t="shared" si="2"/>
        <v>1.2062370062370065</v>
      </c>
      <c r="F33" s="17">
        <f>E33-Tabeller!E21</f>
        <v>0</v>
      </c>
      <c r="G33" s="60"/>
    </row>
    <row r="34" spans="1:9" x14ac:dyDescent="0.2">
      <c r="A34" s="4">
        <f>Backend!G24*36</f>
        <v>36</v>
      </c>
      <c r="B34" s="43">
        <v>0.42399999999999999</v>
      </c>
      <c r="C34" s="61">
        <f>(Tabeller!B22/A34)*B34*1000</f>
        <v>35.333333333333329</v>
      </c>
      <c r="D34" s="61">
        <f>(Tabeller!D22/A34)*B34*1000</f>
        <v>35.333333333333329</v>
      </c>
      <c r="E34" s="55">
        <f t="shared" si="2"/>
        <v>0.70156994601439049</v>
      </c>
      <c r="F34" s="62">
        <f>E34-Tabeller!E22</f>
        <v>1.229165673610122E-2</v>
      </c>
      <c r="G34" s="63"/>
    </row>
    <row r="36" spans="1:9" x14ac:dyDescent="0.2">
      <c r="A36" s="22" t="s">
        <v>92</v>
      </c>
    </row>
    <row r="37" spans="1:9" x14ac:dyDescent="0.2">
      <c r="A37" s="19"/>
      <c r="B37" s="64">
        <v>2023</v>
      </c>
      <c r="C37" s="64">
        <v>2024</v>
      </c>
      <c r="D37" s="64">
        <v>2025</v>
      </c>
      <c r="E37" s="64">
        <v>2026</v>
      </c>
      <c r="F37" s="64">
        <v>2027</v>
      </c>
      <c r="G37" s="64">
        <v>2028</v>
      </c>
      <c r="H37" s="64">
        <v>2029</v>
      </c>
      <c r="I37" s="65">
        <v>2030</v>
      </c>
    </row>
    <row r="38" spans="1:9" x14ac:dyDescent="0.2">
      <c r="A38" s="29" t="s">
        <v>2</v>
      </c>
      <c r="B38" s="53">
        <f>INDEX(Tabeller!$B$4:$Q$11,MATCH(Backend!$A38,Tabeller!$A$4:$A$11,0),MATCH(Backend!B$37,Tabeller!$B$2:$Q$2,0))</f>
        <v>1</v>
      </c>
      <c r="C38" s="53">
        <f>INDEX(Tabeller!$B$4:$Q$11,MATCH(Backend!$A38,Tabeller!$A$4:$A$11,0),MATCH(Backend!C$37,Tabeller!$B$2:$Q$2,0))</f>
        <v>0.55000000000000004</v>
      </c>
      <c r="D38" s="53">
        <f>INDEX(Tabeller!$B$4:$Q$11,MATCH(Backend!$A38,Tabeller!$A$4:$A$11,0),MATCH(Backend!D$37,Tabeller!$B$2:$Q$2,0))</f>
        <v>0.5</v>
      </c>
      <c r="E38" s="53">
        <f>INDEX(Tabeller!$B$4:$Q$11,MATCH(Backend!$A38,Tabeller!$A$4:$A$11,0),MATCH(Backend!E$37,Tabeller!$B$2:$Q$2,0))</f>
        <v>0.45</v>
      </c>
      <c r="F38" s="53">
        <f>INDEX(Tabeller!$B$4:$Q$11,MATCH(Backend!$A38,Tabeller!$A$4:$A$11,0),MATCH(Backend!F$37,Tabeller!$B$2:$Q$2,0))</f>
        <v>0.4</v>
      </c>
      <c r="G38" s="53">
        <f>INDEX(Tabeller!$B$4:$Q$11,MATCH(Backend!$A38,Tabeller!$A$4:$A$11,0),MATCH(Backend!G$37,Tabeller!$B$2:$Q$2,0))</f>
        <v>0.35000000000000003</v>
      </c>
      <c r="H38" s="53">
        <f>INDEX(Tabeller!$B$4:$Q$11,MATCH(Backend!$A38,Tabeller!$A$4:$A$11,0),MATCH(Backend!H$37,Tabeller!$B$2:$Q$2,0))</f>
        <v>0.30000000000000004</v>
      </c>
      <c r="I38" s="54">
        <f>INDEX(Tabeller!$B$4:$Q$11,MATCH(Backend!$A38,Tabeller!$A$4:$A$11,0),MATCH(Backend!I$37,Tabeller!$B$2:$Q$2,0))</f>
        <v>0.25</v>
      </c>
    </row>
    <row r="39" spans="1:9" x14ac:dyDescent="0.2">
      <c r="A39" s="29" t="s">
        <v>3</v>
      </c>
      <c r="B39" s="53">
        <f>INDEX(Tabeller!$B$4:$Q$11,MATCH(Backend!$A39,Tabeller!$A$4:$A$11,0),MATCH(Backend!B$37,Tabeller!$B$2:$Q$2,0))</f>
        <v>0</v>
      </c>
      <c r="C39" s="53">
        <f>INDEX(Tabeller!$B$4:$Q$11,MATCH(Backend!$A39,Tabeller!$A$4:$A$11,0),MATCH(Backend!C$37,Tabeller!$B$2:$Q$2,0))</f>
        <v>0.4</v>
      </c>
      <c r="D39" s="53">
        <f>INDEX(Tabeller!$B$4:$Q$11,MATCH(Backend!$A39,Tabeller!$A$4:$A$11,0),MATCH(Backend!D$37,Tabeller!$B$2:$Q$2,0))</f>
        <v>0.35833333333333334</v>
      </c>
      <c r="E39" s="53">
        <f>INDEX(Tabeller!$B$4:$Q$11,MATCH(Backend!$A39,Tabeller!$A$4:$A$11,0),MATCH(Backend!E$37,Tabeller!$B$2:$Q$2,0))</f>
        <v>0.31666666666666665</v>
      </c>
      <c r="F39" s="53">
        <f>INDEX(Tabeller!$B$4:$Q$11,MATCH(Backend!$A39,Tabeller!$A$4:$A$11,0),MATCH(Backend!F$37,Tabeller!$B$2:$Q$2,0))</f>
        <v>0.27499999999999997</v>
      </c>
      <c r="G39" s="53">
        <f>INDEX(Tabeller!$B$4:$Q$11,MATCH(Backend!$A39,Tabeller!$A$4:$A$11,0),MATCH(Backend!G$37,Tabeller!$B$2:$Q$2,0))</f>
        <v>0.23333333333333331</v>
      </c>
      <c r="H39" s="53">
        <f>INDEX(Tabeller!$B$4:$Q$11,MATCH(Backend!$A39,Tabeller!$A$4:$A$11,0),MATCH(Backend!H$37,Tabeller!$B$2:$Q$2,0))</f>
        <v>0.19166666666666665</v>
      </c>
      <c r="I39" s="54">
        <f>INDEX(Tabeller!$B$4:$Q$11,MATCH(Backend!$A39,Tabeller!$A$4:$A$11,0),MATCH(Backend!I$37,Tabeller!$B$2:$Q$2,0))</f>
        <v>0.15</v>
      </c>
    </row>
    <row r="40" spans="1:9" x14ac:dyDescent="0.2">
      <c r="A40" s="29" t="s">
        <v>4</v>
      </c>
      <c r="B40" s="53">
        <f>INDEX(Tabeller!$B$4:$Q$11,MATCH(Backend!$A40,Tabeller!$A$4:$A$11,0),MATCH(Backend!B$37,Tabeller!$B$2:$Q$2,0))</f>
        <v>0</v>
      </c>
      <c r="C40" s="53">
        <f>INDEX(Tabeller!$B$4:$Q$11,MATCH(Backend!$A40,Tabeller!$A$4:$A$11,0),MATCH(Backend!C$37,Tabeller!$B$2:$Q$2,0))</f>
        <v>0.05</v>
      </c>
      <c r="D40" s="53">
        <f>INDEX(Tabeller!$B$4:$Q$11,MATCH(Backend!$A40,Tabeller!$A$4:$A$11,0),MATCH(Backend!D$37,Tabeller!$B$2:$Q$2,0))</f>
        <v>0.05</v>
      </c>
      <c r="E40" s="53">
        <f>INDEX(Tabeller!$B$4:$Q$11,MATCH(Backend!$A40,Tabeller!$A$4:$A$11,0),MATCH(Backend!E$37,Tabeller!$B$2:$Q$2,0))</f>
        <v>0.05</v>
      </c>
      <c r="F40" s="53">
        <f>INDEX(Tabeller!$B$4:$Q$11,MATCH(Backend!$A40,Tabeller!$A$4:$A$11,0),MATCH(Backend!F$37,Tabeller!$B$2:$Q$2,0))</f>
        <v>0.05</v>
      </c>
      <c r="G40" s="53">
        <f>INDEX(Tabeller!$B$4:$Q$11,MATCH(Backend!$A40,Tabeller!$A$4:$A$11,0),MATCH(Backend!G$37,Tabeller!$B$2:$Q$2,0))</f>
        <v>0.05</v>
      </c>
      <c r="H40" s="53">
        <f>INDEX(Tabeller!$B$4:$Q$11,MATCH(Backend!$A40,Tabeller!$A$4:$A$11,0),MATCH(Backend!H$37,Tabeller!$B$2:$Q$2,0))</f>
        <v>0.05</v>
      </c>
      <c r="I40" s="54">
        <f>INDEX(Tabeller!$B$4:$Q$11,MATCH(Backend!$A40,Tabeller!$A$4:$A$11,0),MATCH(Backend!I$37,Tabeller!$B$2:$Q$2,0))</f>
        <v>0.05</v>
      </c>
    </row>
    <row r="41" spans="1:9" x14ac:dyDescent="0.2">
      <c r="A41" s="29" t="s">
        <v>5</v>
      </c>
      <c r="B41" s="53">
        <f>INDEX(Tabeller!$B$4:$Q$11,MATCH(Backend!$A41,Tabeller!$A$4:$A$11,0),MATCH(Backend!B$37,Tabeller!$B$2:$Q$2,0))</f>
        <v>0</v>
      </c>
      <c r="C41" s="53">
        <f>INDEX(Tabeller!$B$4:$Q$11,MATCH(Backend!$A41,Tabeller!$A$4:$A$11,0),MATCH(Backend!C$37,Tabeller!$B$2:$Q$2,0))</f>
        <v>0</v>
      </c>
      <c r="D41" s="53">
        <f>INDEX(Tabeller!$B$4:$Q$11,MATCH(Backend!$A41,Tabeller!$A$4:$A$11,0),MATCH(Backend!D$37,Tabeller!$B$2:$Q$2,0))</f>
        <v>0</v>
      </c>
      <c r="E41" s="53">
        <f>INDEX(Tabeller!$B$4:$Q$11,MATCH(Backend!$A41,Tabeller!$A$4:$A$11,0),MATCH(Backend!E$37,Tabeller!$B$2:$Q$2,0))</f>
        <v>0</v>
      </c>
      <c r="F41" s="53">
        <f>INDEX(Tabeller!$B$4:$Q$11,MATCH(Backend!$A41,Tabeller!$A$4:$A$11,0),MATCH(Backend!F$37,Tabeller!$B$2:$Q$2,0))</f>
        <v>0</v>
      </c>
      <c r="G41" s="53">
        <f>INDEX(Tabeller!$B$4:$Q$11,MATCH(Backend!$A41,Tabeller!$A$4:$A$11,0),MATCH(Backend!G$37,Tabeller!$B$2:$Q$2,0))</f>
        <v>0</v>
      </c>
      <c r="H41" s="53">
        <f>INDEX(Tabeller!$B$4:$Q$11,MATCH(Backend!$A41,Tabeller!$A$4:$A$11,0),MATCH(Backend!H$37,Tabeller!$B$2:$Q$2,0))</f>
        <v>0</v>
      </c>
      <c r="I41" s="54">
        <f>INDEX(Tabeller!$B$4:$Q$11,MATCH(Backend!$A41,Tabeller!$A$4:$A$11,0),MATCH(Backend!I$37,Tabeller!$B$2:$Q$2,0))</f>
        <v>0</v>
      </c>
    </row>
    <row r="42" spans="1:9" x14ac:dyDescent="0.2">
      <c r="A42" s="29" t="s">
        <v>6</v>
      </c>
      <c r="B42" s="53">
        <f>INDEX(Tabeller!$B$4:$Q$11,MATCH(Backend!$A42,Tabeller!$A$4:$A$11,0),MATCH(Backend!B$37,Tabeller!$B$2:$Q$2,0))</f>
        <v>0</v>
      </c>
      <c r="C42" s="53">
        <f>INDEX(Tabeller!$B$4:$Q$11,MATCH(Backend!$A42,Tabeller!$A$4:$A$11,0),MATCH(Backend!C$37,Tabeller!$B$2:$Q$2,0))</f>
        <v>0</v>
      </c>
      <c r="D42" s="53">
        <f>INDEX(Tabeller!$B$4:$Q$11,MATCH(Backend!$A42,Tabeller!$A$4:$A$11,0),MATCH(Backend!D$37,Tabeller!$B$2:$Q$2,0))</f>
        <v>0</v>
      </c>
      <c r="E42" s="53">
        <f>INDEX(Tabeller!$B$4:$Q$11,MATCH(Backend!$A42,Tabeller!$A$4:$A$11,0),MATCH(Backend!E$37,Tabeller!$B$2:$Q$2,0))</f>
        <v>0</v>
      </c>
      <c r="F42" s="53">
        <f>INDEX(Tabeller!$B$4:$Q$11,MATCH(Backend!$A42,Tabeller!$A$4:$A$11,0),MATCH(Backend!F$37,Tabeller!$B$2:$Q$2,0))</f>
        <v>0</v>
      </c>
      <c r="G42" s="53">
        <f>INDEX(Tabeller!$B$4:$Q$11,MATCH(Backend!$A42,Tabeller!$A$4:$A$11,0),MATCH(Backend!G$37,Tabeller!$B$2:$Q$2,0))</f>
        <v>0</v>
      </c>
      <c r="H42" s="53">
        <f>INDEX(Tabeller!$B$4:$Q$11,MATCH(Backend!$A42,Tabeller!$A$4:$A$11,0),MATCH(Backend!H$37,Tabeller!$B$2:$Q$2,0))</f>
        <v>0</v>
      </c>
      <c r="I42" s="54">
        <f>INDEX(Tabeller!$B$4:$Q$11,MATCH(Backend!$A42,Tabeller!$A$4:$A$11,0),MATCH(Backend!I$37,Tabeller!$B$2:$Q$2,0))</f>
        <v>0</v>
      </c>
    </row>
    <row r="43" spans="1:9" x14ac:dyDescent="0.2">
      <c r="A43" s="29" t="s">
        <v>7</v>
      </c>
      <c r="B43" s="53">
        <f>INDEX(Tabeller!$B$4:$Q$11,MATCH(Backend!$A43,Tabeller!$A$4:$A$11,0),MATCH(Backend!B$37,Tabeller!$B$2:$Q$2,0))</f>
        <v>0</v>
      </c>
      <c r="C43" s="53">
        <f>INDEX(Tabeller!$B$4:$Q$11,MATCH(Backend!$A43,Tabeller!$A$4:$A$11,0),MATCH(Backend!C$37,Tabeller!$B$2:$Q$2,0))</f>
        <v>0</v>
      </c>
      <c r="D43" s="53">
        <f>INDEX(Tabeller!$B$4:$Q$11,MATCH(Backend!$A43,Tabeller!$A$4:$A$11,0),MATCH(Backend!D$37,Tabeller!$B$2:$Q$2,0))</f>
        <v>0</v>
      </c>
      <c r="E43" s="53">
        <f>INDEX(Tabeller!$B$4:$Q$11,MATCH(Backend!$A43,Tabeller!$A$4:$A$11,0),MATCH(Backend!E$37,Tabeller!$B$2:$Q$2,0))</f>
        <v>0</v>
      </c>
      <c r="F43" s="53">
        <f>INDEX(Tabeller!$B$4:$Q$11,MATCH(Backend!$A43,Tabeller!$A$4:$A$11,0),MATCH(Backend!F$37,Tabeller!$B$2:$Q$2,0))</f>
        <v>0</v>
      </c>
      <c r="G43" s="53">
        <f>INDEX(Tabeller!$B$4:$Q$11,MATCH(Backend!$A43,Tabeller!$A$4:$A$11,0),MATCH(Backend!G$37,Tabeller!$B$2:$Q$2,0))</f>
        <v>0</v>
      </c>
      <c r="H43" s="53">
        <f>INDEX(Tabeller!$B$4:$Q$11,MATCH(Backend!$A43,Tabeller!$A$4:$A$11,0),MATCH(Backend!H$37,Tabeller!$B$2:$Q$2,0))</f>
        <v>0</v>
      </c>
      <c r="I43" s="54">
        <f>INDEX(Tabeller!$B$4:$Q$11,MATCH(Backend!$A43,Tabeller!$A$4:$A$11,0),MATCH(Backend!I$37,Tabeller!$B$2:$Q$2,0))</f>
        <v>0</v>
      </c>
    </row>
    <row r="44" spans="1:9" x14ac:dyDescent="0.2">
      <c r="A44" s="4" t="s">
        <v>8</v>
      </c>
      <c r="B44" s="55">
        <f>INDEX(Tabeller!$B$4:$Q$11,MATCH(Backend!$A44,Tabeller!$A$4:$A$11,0),MATCH(Backend!B$37,Tabeller!$B$2:$Q$2,0))</f>
        <v>0</v>
      </c>
      <c r="C44" s="55">
        <f>INDEX(Tabeller!$B$4:$Q$11,MATCH(Backend!$A44,Tabeller!$A$4:$A$11,0),MATCH(Backend!C$37,Tabeller!$B$2:$Q$2,0))</f>
        <v>0</v>
      </c>
      <c r="D44" s="55">
        <f>INDEX(Tabeller!$B$4:$Q$11,MATCH(Backend!$A44,Tabeller!$A$4:$A$11,0),MATCH(Backend!D$37,Tabeller!$B$2:$Q$2,0))</f>
        <v>9.1666666666666674E-2</v>
      </c>
      <c r="E44" s="55">
        <f>INDEX(Tabeller!$B$4:$Q$11,MATCH(Backend!$A44,Tabeller!$A$4:$A$11,0),MATCH(Backend!E$37,Tabeller!$B$2:$Q$2,0))</f>
        <v>0.18333333333333335</v>
      </c>
      <c r="F44" s="55">
        <f>INDEX(Tabeller!$B$4:$Q$11,MATCH(Backend!$A44,Tabeller!$A$4:$A$11,0),MATCH(Backend!F$37,Tabeller!$B$2:$Q$2,0))</f>
        <v>0.27500000000000002</v>
      </c>
      <c r="G44" s="55">
        <f>INDEX(Tabeller!$B$4:$Q$11,MATCH(Backend!$A44,Tabeller!$A$4:$A$11,0),MATCH(Backend!G$37,Tabeller!$B$2:$Q$2,0))</f>
        <v>0.3666666666666667</v>
      </c>
      <c r="H44" s="55">
        <f>INDEX(Tabeller!$B$4:$Q$11,MATCH(Backend!$A44,Tabeller!$A$4:$A$11,0),MATCH(Backend!H$37,Tabeller!$B$2:$Q$2,0))</f>
        <v>0.45833333333333337</v>
      </c>
      <c r="I44" s="2">
        <f>INDEX(Tabeller!$B$4:$Q$11,MATCH(Backend!$A44,Tabeller!$A$4:$A$11,0),MATCH(Backend!I$37,Tabeller!$B$2:$Q$2,0))</f>
        <v>0.55000000000000004</v>
      </c>
    </row>
    <row r="47" spans="1:9" x14ac:dyDescent="0.2">
      <c r="A47" s="22" t="s">
        <v>19</v>
      </c>
      <c r="E47" s="22"/>
    </row>
    <row r="48" spans="1:9" x14ac:dyDescent="0.2">
      <c r="A48" s="19" t="s">
        <v>21</v>
      </c>
      <c r="B48" s="64">
        <v>2023</v>
      </c>
      <c r="C48" s="64">
        <v>2024</v>
      </c>
      <c r="D48" s="64">
        <v>2025</v>
      </c>
      <c r="E48" s="64">
        <v>2026</v>
      </c>
      <c r="F48" s="64">
        <v>2027</v>
      </c>
      <c r="G48" s="64">
        <v>2028</v>
      </c>
      <c r="H48" s="64">
        <v>2029</v>
      </c>
      <c r="I48" s="65">
        <v>2030</v>
      </c>
    </row>
    <row r="49" spans="1:9" x14ac:dyDescent="0.2">
      <c r="A49" s="29" t="s">
        <v>2</v>
      </c>
      <c r="B49" s="66">
        <f>B38*Tabeller!C16</f>
        <v>1</v>
      </c>
      <c r="C49" s="8">
        <f>C38*Tabeller!$E16</f>
        <v>0.4114137214137214</v>
      </c>
      <c r="D49" s="8">
        <f>D38*Tabeller!$E16</f>
        <v>0.37401247401247395</v>
      </c>
      <c r="E49" s="8">
        <f>E38*Tabeller!$E16</f>
        <v>0.33661122661122655</v>
      </c>
      <c r="F49" s="8">
        <f>F38*Tabeller!$E16</f>
        <v>0.29920997920997916</v>
      </c>
      <c r="G49" s="8">
        <f>G38*Tabeller!$E16</f>
        <v>0.26180873180873176</v>
      </c>
      <c r="H49" s="8">
        <f>H38*Tabeller!$E16</f>
        <v>0.2244074844074844</v>
      </c>
      <c r="I49" s="42">
        <f>I38*Tabeller!$E16</f>
        <v>0.18700623700623697</v>
      </c>
    </row>
    <row r="50" spans="1:9" x14ac:dyDescent="0.2">
      <c r="A50" s="29" t="s">
        <v>3</v>
      </c>
      <c r="B50" s="66">
        <f>B39*Tabeller!C17</f>
        <v>0</v>
      </c>
      <c r="C50" s="8">
        <f>C39*Tabeller!$E17</f>
        <v>0.36016737728602138</v>
      </c>
      <c r="D50" s="8">
        <f>D39*Tabeller!$E17</f>
        <v>0.32264994215206078</v>
      </c>
      <c r="E50" s="8">
        <f>E39*Tabeller!$E17</f>
        <v>0.28513250701810022</v>
      </c>
      <c r="F50" s="8">
        <f>F39*Tabeller!$E17</f>
        <v>0.24761507188413964</v>
      </c>
      <c r="G50" s="8">
        <f>G39*Tabeller!$E17</f>
        <v>0.21009763675017909</v>
      </c>
      <c r="H50" s="8">
        <f>H39*Tabeller!$E17</f>
        <v>0.17258020161621854</v>
      </c>
      <c r="I50" s="42">
        <f>I39*Tabeller!$E17</f>
        <v>0.13506276648225801</v>
      </c>
    </row>
    <row r="51" spans="1:9" x14ac:dyDescent="0.2">
      <c r="A51" s="29" t="s">
        <v>4</v>
      </c>
      <c r="B51" s="66">
        <f>B40*Tabeller!C18</f>
        <v>0</v>
      </c>
      <c r="C51" s="8">
        <f>C40*Tabeller!$E18</f>
        <v>4.0777914060356815E-2</v>
      </c>
      <c r="D51" s="8">
        <f>D40*Tabeller!$E18</f>
        <v>4.0777914060356815E-2</v>
      </c>
      <c r="E51" s="8">
        <f>E40*Tabeller!$E18</f>
        <v>4.0777914060356815E-2</v>
      </c>
      <c r="F51" s="8">
        <f>F40*Tabeller!$E18</f>
        <v>4.0777914060356815E-2</v>
      </c>
      <c r="G51" s="8">
        <f>G40*Tabeller!$E18</f>
        <v>4.0777914060356815E-2</v>
      </c>
      <c r="H51" s="8">
        <f>H40*Tabeller!$E18</f>
        <v>4.0777914060356815E-2</v>
      </c>
      <c r="I51" s="42">
        <f>I40*Tabeller!$E18</f>
        <v>4.0777914060356815E-2</v>
      </c>
    </row>
    <row r="52" spans="1:9" x14ac:dyDescent="0.2">
      <c r="A52" s="29" t="s">
        <v>5</v>
      </c>
      <c r="B52" s="66">
        <f>B41*Tabeller!C19</f>
        <v>0</v>
      </c>
      <c r="C52" s="8">
        <f>C41*Tabeller!$E19</f>
        <v>0</v>
      </c>
      <c r="D52" s="8">
        <f>D41*Tabeller!$E19</f>
        <v>0</v>
      </c>
      <c r="E52" s="8">
        <f>E41*Tabeller!$E19</f>
        <v>0</v>
      </c>
      <c r="F52" s="8">
        <f>F41*Tabeller!$E19</f>
        <v>0</v>
      </c>
      <c r="G52" s="8">
        <f>G41*Tabeller!$E19</f>
        <v>0</v>
      </c>
      <c r="H52" s="8">
        <f>H41*Tabeller!$E19</f>
        <v>0</v>
      </c>
      <c r="I52" s="42">
        <f>I41*Tabeller!$E19</f>
        <v>0</v>
      </c>
    </row>
    <row r="53" spans="1:9" x14ac:dyDescent="0.2">
      <c r="A53" s="29" t="s">
        <v>6</v>
      </c>
      <c r="B53" s="66">
        <f>B42*Tabeller!C20</f>
        <v>0</v>
      </c>
      <c r="C53" s="8">
        <f>C42*Tabeller!$E20</f>
        <v>0</v>
      </c>
      <c r="D53" s="8">
        <f>D42*Tabeller!$E20</f>
        <v>0</v>
      </c>
      <c r="E53" s="8">
        <f>E42*Tabeller!$E20</f>
        <v>0</v>
      </c>
      <c r="F53" s="8">
        <f>F42*Tabeller!$E20</f>
        <v>0</v>
      </c>
      <c r="G53" s="8">
        <f>G42*Tabeller!$E20</f>
        <v>0</v>
      </c>
      <c r="H53" s="8">
        <f>H42*Tabeller!$E20</f>
        <v>0</v>
      </c>
      <c r="I53" s="42">
        <f>I42*Tabeller!$E20</f>
        <v>0</v>
      </c>
    </row>
    <row r="54" spans="1:9" x14ac:dyDescent="0.2">
      <c r="A54" s="29" t="s">
        <v>7</v>
      </c>
      <c r="B54" s="66">
        <f>B43*Tabeller!C21</f>
        <v>0</v>
      </c>
      <c r="C54" s="8">
        <f>C43*Tabeller!$E21</f>
        <v>0</v>
      </c>
      <c r="D54" s="8">
        <f>D43*Tabeller!$E21</f>
        <v>0</v>
      </c>
      <c r="E54" s="8">
        <f>E43*Tabeller!$E21</f>
        <v>0</v>
      </c>
      <c r="F54" s="8">
        <f>F43*Tabeller!$E21</f>
        <v>0</v>
      </c>
      <c r="G54" s="8">
        <f>G43*Tabeller!$E21</f>
        <v>0</v>
      </c>
      <c r="H54" s="8">
        <f>H43*Tabeller!$E21</f>
        <v>0</v>
      </c>
      <c r="I54" s="42">
        <f>I43*Tabeller!$E21</f>
        <v>0</v>
      </c>
    </row>
    <row r="55" spans="1:9" x14ac:dyDescent="0.2">
      <c r="A55" s="29" t="s">
        <v>8</v>
      </c>
      <c r="B55" s="66">
        <f>B44*Tabeller!C22</f>
        <v>0</v>
      </c>
      <c r="C55" s="8">
        <f>C44*Tabeller!$E22</f>
        <v>0</v>
      </c>
      <c r="D55" s="8">
        <f>D44*Tabeller!$E22</f>
        <v>6.3183843183843194E-2</v>
      </c>
      <c r="E55" s="8">
        <f>E44*Tabeller!$E22</f>
        <v>0.12636768636768639</v>
      </c>
      <c r="F55" s="8">
        <f>F44*Tabeller!$E22</f>
        <v>0.18955152955152957</v>
      </c>
      <c r="G55" s="8">
        <f>G44*Tabeller!$E22</f>
        <v>0.25273537273537278</v>
      </c>
      <c r="H55" s="8">
        <f>H44*Tabeller!$E22</f>
        <v>0.31591921591921596</v>
      </c>
      <c r="I55" s="42">
        <f>I44*Tabeller!$E22</f>
        <v>0.37910305910305914</v>
      </c>
    </row>
    <row r="56" spans="1:9" x14ac:dyDescent="0.2">
      <c r="A56" s="29" t="s">
        <v>28</v>
      </c>
      <c r="B56" s="66">
        <f>SUM(B49:B55)</f>
        <v>1</v>
      </c>
      <c r="C56" s="66">
        <f>SUM(C49:C55)</f>
        <v>0.81235901276009959</v>
      </c>
      <c r="D56" s="66">
        <f t="shared" ref="D56:I56" si="3">SUM(D49:D55)</f>
        <v>0.80062417340873471</v>
      </c>
      <c r="E56" s="66">
        <f>SUM(E49:E55)</f>
        <v>0.78888933405736994</v>
      </c>
      <c r="F56" s="66">
        <f t="shared" si="3"/>
        <v>0.77715449470600517</v>
      </c>
      <c r="G56" s="66">
        <f t="shared" si="3"/>
        <v>0.7654196553546404</v>
      </c>
      <c r="H56" s="66">
        <f t="shared" si="3"/>
        <v>0.75368481600327564</v>
      </c>
      <c r="I56" s="67">
        <f t="shared" si="3"/>
        <v>0.74194997665191087</v>
      </c>
    </row>
    <row r="57" spans="1:9" x14ac:dyDescent="0.2">
      <c r="A57" s="4" t="s">
        <v>29</v>
      </c>
      <c r="B57" s="68">
        <f t="shared" ref="B57:I57" si="4">B56/$B$56</f>
        <v>1</v>
      </c>
      <c r="C57" s="69">
        <f>C56/$B$56</f>
        <v>0.81235901276009959</v>
      </c>
      <c r="D57" s="68">
        <f t="shared" si="4"/>
        <v>0.80062417340873471</v>
      </c>
      <c r="E57" s="68">
        <f t="shared" si="4"/>
        <v>0.78888933405736994</v>
      </c>
      <c r="F57" s="68">
        <f t="shared" si="4"/>
        <v>0.77715449470600517</v>
      </c>
      <c r="G57" s="68">
        <f t="shared" si="4"/>
        <v>0.7654196553546404</v>
      </c>
      <c r="H57" s="68">
        <f t="shared" si="4"/>
        <v>0.75368481600327564</v>
      </c>
      <c r="I57" s="70">
        <f t="shared" si="4"/>
        <v>0.74194997665191087</v>
      </c>
    </row>
    <row r="62" spans="1:9" x14ac:dyDescent="0.2">
      <c r="H62" s="7"/>
    </row>
  </sheetData>
  <sheetProtection algorithmName="SHA-512" hashValue="uHiEiOmj1AjpPw/6s6zb2WIo6izBDszyhjAVl2bn2wqeOO21aoLL+//STRVAg0JScpIX1C+6qv2vWuiicB0anw==" saltValue="XT+PBtO8bL9EzQULBDBVkw==" spinCount="100000" sheet="1" objects="1" scenarios="1" selectLockedCells="1" selectUnlockedCells="1"/>
  <hyperlinks>
    <hyperlink ref="C26" r:id="rId1" xr:uid="{DCD199AC-6227-49E4-AF8F-CE26C8800C33}"/>
  </hyperlinks>
  <pageMargins left="0.7" right="0.7" top="0.75" bottom="0.75" header="0.3" footer="0.3"/>
  <pageSetup orientation="portrait" r:id="rId2"/>
  <legacyDrawing r:id="rId3"/>
  <tableParts count="1">
    <tablePart r:id="rId4"/>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ED9F6-9A6A-49CC-993F-F3C1BD1CC11A}">
  <sheetPr codeName="Blad5"/>
  <dimension ref="B4:X23"/>
  <sheetViews>
    <sheetView workbookViewId="0">
      <selection activeCell="G38" sqref="G38"/>
    </sheetView>
  </sheetViews>
  <sheetFormatPr baseColWidth="10" defaultColWidth="8.83203125" defaultRowHeight="16" x14ac:dyDescent="0.2"/>
  <cols>
    <col min="2" max="2" width="20.1640625" bestFit="1" customWidth="1"/>
    <col min="3" max="3" width="5.83203125" bestFit="1" customWidth="1"/>
    <col min="4" max="4" width="5.6640625" bestFit="1" customWidth="1"/>
    <col min="5" max="5" width="26" bestFit="1" customWidth="1"/>
    <col min="6" max="6" width="21.1640625" bestFit="1" customWidth="1"/>
    <col min="7" max="7" width="18.1640625" bestFit="1" customWidth="1"/>
    <col min="8" max="9" width="11.83203125" bestFit="1" customWidth="1"/>
    <col min="15" max="15" width="10.83203125" bestFit="1" customWidth="1"/>
    <col min="16" max="16" width="9.5" bestFit="1" customWidth="1"/>
    <col min="17" max="21" width="10.5" customWidth="1"/>
    <col min="22" max="23" width="13" customWidth="1"/>
    <col min="24" max="24" width="6.5" customWidth="1"/>
  </cols>
  <sheetData>
    <row r="4" spans="2:24" x14ac:dyDescent="0.2">
      <c r="E4" t="s">
        <v>30</v>
      </c>
      <c r="F4" t="s">
        <v>31</v>
      </c>
      <c r="G4" t="s">
        <v>32</v>
      </c>
      <c r="H4" t="s">
        <v>74</v>
      </c>
      <c r="I4" t="s">
        <v>75</v>
      </c>
    </row>
    <row r="5" spans="2:24" x14ac:dyDescent="0.2">
      <c r="B5" t="s">
        <v>33</v>
      </c>
      <c r="C5">
        <v>100</v>
      </c>
      <c r="D5" t="s">
        <v>34</v>
      </c>
      <c r="E5">
        <v>278</v>
      </c>
      <c r="F5">
        <v>884</v>
      </c>
      <c r="G5">
        <v>2019</v>
      </c>
      <c r="H5" s="8">
        <f>G5/F5</f>
        <v>2.2839366515837103</v>
      </c>
      <c r="I5" s="21">
        <f>H5/$H$5</f>
        <v>1</v>
      </c>
      <c r="P5" t="s">
        <v>35</v>
      </c>
      <c r="Q5" t="s">
        <v>0</v>
      </c>
      <c r="R5" t="s">
        <v>1</v>
      </c>
      <c r="S5" t="s">
        <v>7</v>
      </c>
      <c r="T5" t="s">
        <v>25</v>
      </c>
      <c r="U5" t="s">
        <v>24</v>
      </c>
      <c r="V5" t="s">
        <v>27</v>
      </c>
      <c r="W5" t="s">
        <v>26</v>
      </c>
      <c r="X5" t="s">
        <v>8</v>
      </c>
    </row>
    <row r="6" spans="2:24" x14ac:dyDescent="0.2">
      <c r="B6" t="s">
        <v>13</v>
      </c>
      <c r="C6">
        <v>100</v>
      </c>
      <c r="D6" t="s">
        <v>34</v>
      </c>
      <c r="E6">
        <v>258</v>
      </c>
      <c r="F6">
        <v>969</v>
      </c>
      <c r="G6">
        <v>2201</v>
      </c>
      <c r="H6" s="8">
        <f t="shared" ref="H6:H10" si="0">G6/F6</f>
        <v>2.2714138286893704</v>
      </c>
      <c r="I6" s="21">
        <f t="shared" ref="I6:I10" si="1">H6/$H$5</f>
        <v>0.99451700077335492</v>
      </c>
      <c r="M6" t="s">
        <v>36</v>
      </c>
      <c r="O6" t="s">
        <v>37</v>
      </c>
      <c r="P6" t="s">
        <v>38</v>
      </c>
      <c r="Q6" s="12">
        <v>73</v>
      </c>
      <c r="R6" s="12">
        <v>90.8</v>
      </c>
      <c r="S6" s="12">
        <v>20.5</v>
      </c>
      <c r="T6" s="12">
        <v>30.2</v>
      </c>
      <c r="U6" s="12">
        <v>15.3</v>
      </c>
      <c r="V6" s="12">
        <v>36.9</v>
      </c>
      <c r="W6" s="12">
        <v>8.6999999999999993</v>
      </c>
      <c r="X6" s="12">
        <v>13.1</v>
      </c>
    </row>
    <row r="7" spans="2:24" x14ac:dyDescent="0.2">
      <c r="B7" t="s">
        <v>39</v>
      </c>
      <c r="C7">
        <v>100</v>
      </c>
      <c r="D7" t="s">
        <v>34</v>
      </c>
      <c r="E7">
        <v>141</v>
      </c>
      <c r="F7">
        <v>652</v>
      </c>
      <c r="G7">
        <v>1550</v>
      </c>
      <c r="H7" s="8">
        <f t="shared" si="0"/>
        <v>2.3773006134969323</v>
      </c>
      <c r="I7" s="21">
        <f t="shared" si="1"/>
        <v>1.0408785251764676</v>
      </c>
      <c r="L7" s="13" t="s">
        <v>40</v>
      </c>
      <c r="M7" s="27">
        <v>2.2130000000000001</v>
      </c>
      <c r="N7" s="14" t="s">
        <v>41</v>
      </c>
      <c r="O7" s="15">
        <f>AVERAGE(M7:M8)</f>
        <v>2.4305000000000003</v>
      </c>
      <c r="P7" s="15"/>
      <c r="Q7" s="15">
        <f t="shared" ref="Q7:W7" si="2">Q6*$O$7</f>
        <v>177.42650000000003</v>
      </c>
      <c r="R7" s="15">
        <f t="shared" si="2"/>
        <v>220.68940000000003</v>
      </c>
      <c r="S7" s="15">
        <f t="shared" si="2"/>
        <v>49.825250000000004</v>
      </c>
      <c r="T7" s="15">
        <f t="shared" si="2"/>
        <v>73.401100000000014</v>
      </c>
      <c r="U7" s="15">
        <f t="shared" si="2"/>
        <v>37.186650000000007</v>
      </c>
      <c r="V7" s="15">
        <f t="shared" si="2"/>
        <v>89.685450000000003</v>
      </c>
      <c r="W7" s="15">
        <f t="shared" si="2"/>
        <v>21.145350000000001</v>
      </c>
      <c r="X7" s="15"/>
    </row>
    <row r="8" spans="2:24" x14ac:dyDescent="0.2">
      <c r="B8" t="s">
        <v>42</v>
      </c>
      <c r="C8">
        <v>100</v>
      </c>
      <c r="D8" t="s">
        <v>43</v>
      </c>
      <c r="E8">
        <v>49</v>
      </c>
      <c r="F8">
        <v>1365</v>
      </c>
      <c r="G8">
        <v>3145</v>
      </c>
      <c r="H8" s="8">
        <f t="shared" si="0"/>
        <v>2.3040293040293038</v>
      </c>
      <c r="I8" s="21">
        <f t="shared" si="1"/>
        <v>1.0087973772966343</v>
      </c>
      <c r="L8" s="13" t="s">
        <v>44</v>
      </c>
      <c r="M8" s="27">
        <v>2.6480000000000001</v>
      </c>
      <c r="N8" s="14" t="s">
        <v>41</v>
      </c>
      <c r="O8" s="15"/>
      <c r="P8" s="15"/>
      <c r="Q8" s="15"/>
      <c r="R8" s="15"/>
      <c r="S8" s="15"/>
      <c r="T8" s="15"/>
      <c r="U8" s="15"/>
      <c r="V8" s="15"/>
      <c r="W8" s="15"/>
      <c r="X8" s="15"/>
    </row>
    <row r="9" spans="2:24" x14ac:dyDescent="0.2">
      <c r="B9" t="s">
        <v>45</v>
      </c>
      <c r="C9">
        <v>100</v>
      </c>
      <c r="D9" t="s">
        <v>46</v>
      </c>
      <c r="E9">
        <v>5</v>
      </c>
      <c r="F9">
        <v>100</v>
      </c>
      <c r="G9">
        <v>992</v>
      </c>
      <c r="H9" s="8">
        <f t="shared" si="0"/>
        <v>9.92</v>
      </c>
      <c r="I9" s="21">
        <f t="shared" si="1"/>
        <v>4.3433779098563647</v>
      </c>
      <c r="L9" s="13" t="s">
        <v>47</v>
      </c>
      <c r="M9" s="27">
        <v>1.8540000000000001</v>
      </c>
      <c r="N9" s="14" t="s">
        <v>48</v>
      </c>
      <c r="O9" s="15">
        <f>AVERAGE(M9:M10)</f>
        <v>1.734</v>
      </c>
      <c r="P9" s="15"/>
      <c r="Q9" s="15">
        <f t="shared" ref="Q9:W9" si="3">$O$9*Q6</f>
        <v>126.58199999999999</v>
      </c>
      <c r="R9" s="15">
        <f t="shared" si="3"/>
        <v>157.44719999999998</v>
      </c>
      <c r="S9" s="15">
        <f t="shared" si="3"/>
        <v>35.546999999999997</v>
      </c>
      <c r="T9" s="15">
        <f t="shared" si="3"/>
        <v>52.366799999999998</v>
      </c>
      <c r="U9" s="15">
        <f t="shared" si="3"/>
        <v>26.530200000000001</v>
      </c>
      <c r="V9" s="15">
        <f t="shared" si="3"/>
        <v>63.9846</v>
      </c>
      <c r="W9" s="15">
        <f t="shared" si="3"/>
        <v>15.085799999999999</v>
      </c>
      <c r="X9" s="15"/>
    </row>
    <row r="10" spans="2:24" x14ac:dyDescent="0.2">
      <c r="B10" t="s">
        <v>49</v>
      </c>
      <c r="C10">
        <v>100</v>
      </c>
      <c r="D10" t="s">
        <v>34</v>
      </c>
      <c r="E10">
        <v>52</v>
      </c>
      <c r="F10">
        <v>944</v>
      </c>
      <c r="G10">
        <v>2857</v>
      </c>
      <c r="H10" s="8">
        <f t="shared" si="0"/>
        <v>3.0264830508474576</v>
      </c>
      <c r="I10" s="21">
        <f t="shared" si="1"/>
        <v>1.3251168979441073</v>
      </c>
      <c r="L10" s="13" t="s">
        <v>50</v>
      </c>
      <c r="M10" s="27">
        <v>1.6140000000000001</v>
      </c>
      <c r="N10" s="14" t="s">
        <v>48</v>
      </c>
      <c r="O10" s="15"/>
      <c r="P10" s="15"/>
      <c r="Q10" s="15"/>
      <c r="R10" s="15"/>
      <c r="S10" s="15"/>
      <c r="T10" s="15"/>
      <c r="U10" s="15"/>
      <c r="V10" s="15"/>
      <c r="W10" s="15"/>
      <c r="X10" s="15"/>
    </row>
    <row r="11" spans="2:24" x14ac:dyDescent="0.2">
      <c r="B11" t="s">
        <v>51</v>
      </c>
      <c r="C11">
        <v>100</v>
      </c>
      <c r="D11" t="s">
        <v>34</v>
      </c>
      <c r="E11">
        <v>100</v>
      </c>
      <c r="F11">
        <v>917</v>
      </c>
      <c r="L11" s="13" t="s">
        <v>52</v>
      </c>
      <c r="M11" s="27">
        <v>1.601</v>
      </c>
      <c r="N11" s="14" t="s">
        <v>53</v>
      </c>
      <c r="O11" s="15">
        <f>AVERAGE(M11:M13)</f>
        <v>1.5753333333333333</v>
      </c>
      <c r="P11" s="15"/>
      <c r="Q11" s="15">
        <f t="shared" ref="Q11:W11" si="4">$O$11*Q6</f>
        <v>114.99933333333333</v>
      </c>
      <c r="R11" s="15">
        <f t="shared" si="4"/>
        <v>143.04026666666667</v>
      </c>
      <c r="S11" s="15">
        <f t="shared" si="4"/>
        <v>32.294333333333334</v>
      </c>
      <c r="T11" s="15">
        <f t="shared" si="4"/>
        <v>47.575066666666665</v>
      </c>
      <c r="U11" s="15">
        <f t="shared" si="4"/>
        <v>24.102599999999999</v>
      </c>
      <c r="V11" s="15">
        <f t="shared" si="4"/>
        <v>58.129799999999996</v>
      </c>
      <c r="W11" s="15">
        <f t="shared" si="4"/>
        <v>13.705399999999997</v>
      </c>
      <c r="X11" s="15"/>
    </row>
    <row r="12" spans="2:24" x14ac:dyDescent="0.2">
      <c r="L12" s="13" t="s">
        <v>54</v>
      </c>
      <c r="M12" s="27">
        <v>1.569</v>
      </c>
      <c r="N12" s="14" t="s">
        <v>53</v>
      </c>
      <c r="O12" s="15"/>
      <c r="P12" s="15"/>
      <c r="Q12" s="15"/>
      <c r="R12" s="15"/>
      <c r="S12" s="15"/>
      <c r="T12" s="15"/>
      <c r="U12" s="15"/>
      <c r="V12" s="15"/>
      <c r="W12" s="15"/>
      <c r="X12" s="15"/>
    </row>
    <row r="13" spans="2:24" x14ac:dyDescent="0.2">
      <c r="L13" s="13" t="s">
        <v>55</v>
      </c>
      <c r="M13" s="27">
        <v>1.556</v>
      </c>
      <c r="N13" s="14" t="s">
        <v>53</v>
      </c>
      <c r="O13" s="15"/>
      <c r="P13" s="15"/>
      <c r="Q13" s="15"/>
      <c r="R13" s="15"/>
      <c r="S13" s="15"/>
      <c r="T13" s="15"/>
      <c r="U13" s="15"/>
      <c r="V13" s="15"/>
      <c r="W13" s="15"/>
      <c r="X13" s="15"/>
    </row>
    <row r="14" spans="2:24" x14ac:dyDescent="0.2">
      <c r="C14" t="s">
        <v>56</v>
      </c>
      <c r="E14" t="s">
        <v>57</v>
      </c>
      <c r="L14" s="13" t="s">
        <v>58</v>
      </c>
      <c r="M14" s="27">
        <v>1.0289999999999999</v>
      </c>
      <c r="N14" s="14" t="s">
        <v>59</v>
      </c>
      <c r="O14" s="15">
        <f>AVERAGE(M14:M17)</f>
        <v>0.95182500000000003</v>
      </c>
      <c r="P14" s="15"/>
      <c r="Q14" s="15">
        <f t="shared" ref="Q14:W14" si="5">$O$14*Q6</f>
        <v>69.483225000000004</v>
      </c>
      <c r="R14" s="15">
        <f t="shared" si="5"/>
        <v>86.425709999999995</v>
      </c>
      <c r="S14" s="15">
        <f t="shared" si="5"/>
        <v>19.5124125</v>
      </c>
      <c r="T14" s="15">
        <f t="shared" si="5"/>
        <v>28.745115000000002</v>
      </c>
      <c r="U14" s="15">
        <f t="shared" si="5"/>
        <v>14.562922500000001</v>
      </c>
      <c r="V14" s="15">
        <f t="shared" si="5"/>
        <v>35.122342500000002</v>
      </c>
      <c r="W14" s="15">
        <f t="shared" si="5"/>
        <v>8.280877499999999</v>
      </c>
      <c r="X14" s="15"/>
    </row>
    <row r="15" spans="2:24" x14ac:dyDescent="0.2">
      <c r="B15" t="s">
        <v>0</v>
      </c>
      <c r="C15">
        <v>12927</v>
      </c>
      <c r="D15" t="s">
        <v>60</v>
      </c>
      <c r="L15" s="13" t="s">
        <v>61</v>
      </c>
      <c r="M15" s="27">
        <v>0.99690000000000001</v>
      </c>
      <c r="N15" s="14" t="s">
        <v>59</v>
      </c>
      <c r="O15" s="15"/>
      <c r="P15" s="15"/>
      <c r="Q15" s="15"/>
      <c r="R15" s="15"/>
      <c r="S15" s="15"/>
      <c r="T15" s="15"/>
      <c r="U15" s="15"/>
      <c r="V15" s="15"/>
      <c r="W15" s="15"/>
      <c r="X15" s="15"/>
    </row>
    <row r="16" spans="2:24" x14ac:dyDescent="0.2">
      <c r="B16" t="s">
        <v>1</v>
      </c>
      <c r="L16" s="13" t="s">
        <v>62</v>
      </c>
      <c r="M16" s="27">
        <v>0.8871</v>
      </c>
      <c r="N16" s="14" t="s">
        <v>59</v>
      </c>
      <c r="O16" s="15"/>
      <c r="P16" s="15"/>
      <c r="Q16" s="15"/>
      <c r="R16" s="15"/>
      <c r="S16" s="15"/>
      <c r="T16" s="15"/>
      <c r="U16" s="15"/>
      <c r="V16" s="15"/>
      <c r="W16" s="15"/>
      <c r="X16" s="15"/>
    </row>
    <row r="17" spans="2:24" x14ac:dyDescent="0.2">
      <c r="B17" t="s">
        <v>2</v>
      </c>
      <c r="C17">
        <v>17500</v>
      </c>
      <c r="D17" t="s">
        <v>60</v>
      </c>
      <c r="E17">
        <v>22</v>
      </c>
      <c r="L17" s="16" t="s">
        <v>63</v>
      </c>
      <c r="M17" s="28">
        <v>0.89429999999999998</v>
      </c>
      <c r="N17" s="14" t="s">
        <v>59</v>
      </c>
      <c r="O17" s="15"/>
      <c r="P17" s="15"/>
      <c r="Q17" s="15"/>
      <c r="R17" s="15"/>
      <c r="S17" s="15"/>
      <c r="T17" s="15"/>
      <c r="U17" s="15"/>
      <c r="V17" s="15"/>
      <c r="W17" s="15"/>
      <c r="X17" s="15"/>
    </row>
    <row r="18" spans="2:24" x14ac:dyDescent="0.2">
      <c r="B18" t="s">
        <v>3</v>
      </c>
      <c r="E18">
        <v>28</v>
      </c>
    </row>
    <row r="19" spans="2:24" x14ac:dyDescent="0.2">
      <c r="B19" t="s">
        <v>4</v>
      </c>
      <c r="C19">
        <v>11700</v>
      </c>
      <c r="D19" t="s">
        <v>60</v>
      </c>
      <c r="E19">
        <v>17</v>
      </c>
    </row>
    <row r="20" spans="2:24" x14ac:dyDescent="0.2">
      <c r="B20" t="s">
        <v>5</v>
      </c>
      <c r="E20">
        <v>30</v>
      </c>
    </row>
    <row r="21" spans="2:24" x14ac:dyDescent="0.2">
      <c r="B21" t="s">
        <v>6</v>
      </c>
    </row>
    <row r="22" spans="2:24" x14ac:dyDescent="0.2">
      <c r="B22" t="s">
        <v>7</v>
      </c>
      <c r="E22">
        <v>18</v>
      </c>
    </row>
    <row r="23" spans="2:24" x14ac:dyDescent="0.2">
      <c r="B23" t="s">
        <v>8</v>
      </c>
    </row>
  </sheetData>
  <sheetProtection algorithmName="SHA-512" hashValue="upi1bbwhAjrI3DqVvwhXshOxDfAzhP9nj+DW2+VOAUjJGAmVPxGoeL3seyJEl7Cqi/a+LVNAj75QLr5RoMP/ww==" saltValue="EhuTe+YtgxMazdESvFyf8w==" spinCount="100000" sheet="1" objects="1" scenarios="1" selectLockedCells="1" selectUnlockedCells="1"/>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49158c6-b5e5-44dd-baea-4299a2b33999" xsi:nil="true"/>
    <lcf76f155ced4ddcb4097134ff3c332f xmlns="91d0079a-58dd-4fec-845c-7f7af08b7f08">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BD57DA4B99266D439FCF8A465058A280" ma:contentTypeVersion="18" ma:contentTypeDescription="Skapa ett nytt dokument." ma:contentTypeScope="" ma:versionID="e312d819d72f998d71566d8c0b0f140b">
  <xsd:schema xmlns:xsd="http://www.w3.org/2001/XMLSchema" xmlns:xs="http://www.w3.org/2001/XMLSchema" xmlns:p="http://schemas.microsoft.com/office/2006/metadata/properties" xmlns:ns2="91d0079a-58dd-4fec-845c-7f7af08b7f08" xmlns:ns3="d49158c6-b5e5-44dd-baea-4299a2b33999" targetNamespace="http://schemas.microsoft.com/office/2006/metadata/properties" ma:root="true" ma:fieldsID="ae6276635bd60b54e9034604f2498113" ns2:_="" ns3:_="">
    <xsd:import namespace="91d0079a-58dd-4fec-845c-7f7af08b7f08"/>
    <xsd:import namespace="d49158c6-b5e5-44dd-baea-4299a2b3399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d0079a-58dd-4fec-845c-7f7af08b7f0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markeringar" ma:readOnly="false" ma:fieldId="{5cf76f15-5ced-4ddc-b409-7134ff3c332f}" ma:taxonomyMulti="true" ma:sspId="321feeb5-49ae-4e62-bd72-b2be39e6946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49158c6-b5e5-44dd-baea-4299a2b33999" elementFormDefault="qualified">
    <xsd:import namespace="http://schemas.microsoft.com/office/2006/documentManagement/types"/>
    <xsd:import namespace="http://schemas.microsoft.com/office/infopath/2007/PartnerControls"/>
    <xsd:element name="SharedWithUsers" ma:index="14"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lat med information" ma:internalName="SharedWithDetails" ma:readOnly="true">
      <xsd:simpleType>
        <xsd:restriction base="dms:Note">
          <xsd:maxLength value="255"/>
        </xsd:restriction>
      </xsd:simpleType>
    </xsd:element>
    <xsd:element name="TaxCatchAll" ma:index="23" nillable="true" ma:displayName="Taxonomy Catch All Column" ma:hidden="true" ma:list="{81e627cb-7dfe-4656-91dc-de55566aca07}" ma:internalName="TaxCatchAll" ma:showField="CatchAllData" ma:web="d49158c6-b5e5-44dd-baea-4299a2b3399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92C2FD3-C673-4AD2-9C75-65BAD9F63821}">
  <ds:schemaRefs>
    <ds:schemaRef ds:uri="http://schemas.openxmlformats.org/package/2006/metadata/core-properties"/>
    <ds:schemaRef ds:uri="91d0079a-58dd-4fec-845c-7f7af08b7f08"/>
    <ds:schemaRef ds:uri="http://purl.org/dc/terms/"/>
    <ds:schemaRef ds:uri="d49158c6-b5e5-44dd-baea-4299a2b33999"/>
    <ds:schemaRef ds:uri="http://purl.org/dc/elements/1.1/"/>
    <ds:schemaRef ds:uri="http://purl.org/dc/dcmitype/"/>
    <ds:schemaRef ds:uri="http://schemas.microsoft.com/office/2006/documentManagement/types"/>
    <ds:schemaRef ds:uri="http://www.w3.org/XML/1998/namespace"/>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99DFF01A-DE87-4D84-AA3C-62CD86A169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d0079a-58dd-4fec-845c-7f7af08b7f08"/>
    <ds:schemaRef ds:uri="d49158c6-b5e5-44dd-baea-4299a2b339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0698D78-E306-451B-A814-7E36FE11747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Kalkylblad</vt:lpstr>
      </vt:variant>
      <vt:variant>
        <vt:i4>5</vt:i4>
      </vt:variant>
    </vt:vector>
  </HeadingPairs>
  <TitlesOfParts>
    <vt:vector size="5" baseType="lpstr">
      <vt:lpstr>Intro + metod</vt:lpstr>
      <vt:lpstr>Frontend</vt:lpstr>
      <vt:lpstr>Tabeller</vt:lpstr>
      <vt:lpstr>Backend</vt:lpstr>
      <vt:lpstr>Verkningsgrader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Henriksson</dc:creator>
  <cp:keywords/>
  <dc:description/>
  <cp:lastModifiedBy>Peter Henriksson</cp:lastModifiedBy>
  <cp:revision/>
  <dcterms:created xsi:type="dcterms:W3CDTF">2023-05-30T19:03:31Z</dcterms:created>
  <dcterms:modified xsi:type="dcterms:W3CDTF">2024-01-04T15:40:51Z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0x010100BD57DA4B99266D439FCF8A465058A280</vt:lpwstr>
  </property>
  <property fmtid="{D5CDD505-2E9C-101B-9397-08002B2CF9AE}" pid="3" name="MediaServiceImageTags">
    <vt:lpwstr/>
  </property>
</Properties>
</file>